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R:\Financials\Accounting\Regnskap\Perioderegnskap\2020\2020 Q3\Data sheet\"/>
    </mc:Choice>
  </mc:AlternateContent>
  <xr:revisionPtr revIDLastSave="0" documentId="13_ncr:1_{F9FD1F0B-6C4A-4878-8AA7-944979E46870}" xr6:coauthVersionLast="45" xr6:coauthVersionMax="45" xr10:uidLastSave="{00000000-0000-0000-0000-000000000000}"/>
  <bookViews>
    <workbookView xWindow="28680" yWindow="-120" windowWidth="29040" windowHeight="15840" activeTab="3" xr2:uid="{D6BE4B65-9DA2-4693-B7E0-3BDB43BB7320}"/>
  </bookViews>
  <sheets>
    <sheet name="P&amp;L_BS" sheetId="7" r:id="rId1"/>
    <sheet name="Cash flow" sheetId="6" r:id="rId2"/>
    <sheet name="Notes" sheetId="8" r:id="rId3"/>
    <sheet name="APM" sheetId="2" r:id="rId4"/>
  </sheets>
  <definedNames>
    <definedName name="_xlnm._FilterDatabase" localSheetId="2" hidden="1">Notes!#REF!</definedName>
    <definedName name="solver_adj" localSheetId="3" hidden="1">APM!$F$28</definedName>
    <definedName name="solver_cvg" localSheetId="3" hidden="1">0.0001</definedName>
    <definedName name="solver_drv" localSheetId="3" hidden="1">1</definedName>
    <definedName name="solver_eng" localSheetId="3" hidden="1">1</definedName>
    <definedName name="solver_est" localSheetId="3" hidden="1">1</definedName>
    <definedName name="solver_itr" localSheetId="3" hidden="1">2147483647</definedName>
    <definedName name="solver_mip" localSheetId="3" hidden="1">2147483647</definedName>
    <definedName name="solver_mni" localSheetId="3" hidden="1">30</definedName>
    <definedName name="solver_mrt" localSheetId="3" hidden="1">0.075</definedName>
    <definedName name="solver_msl" localSheetId="3" hidden="1">2</definedName>
    <definedName name="solver_neg" localSheetId="3" hidden="1">1</definedName>
    <definedName name="solver_nod" localSheetId="3" hidden="1">2147483647</definedName>
    <definedName name="solver_num" localSheetId="3" hidden="1">0</definedName>
    <definedName name="solver_nwt" localSheetId="3" hidden="1">1</definedName>
    <definedName name="solver_opt" localSheetId="3" hidden="1">APM!$B$72</definedName>
    <definedName name="solver_pre" localSheetId="3" hidden="1">0.000001</definedName>
    <definedName name="solver_rbv" localSheetId="3" hidden="1">1</definedName>
    <definedName name="solver_rlx" localSheetId="3" hidden="1">2</definedName>
    <definedName name="solver_rsd" localSheetId="3" hidden="1">0</definedName>
    <definedName name="solver_scl" localSheetId="3" hidden="1">1</definedName>
    <definedName name="solver_sho" localSheetId="3" hidden="1">2</definedName>
    <definedName name="solver_ssz" localSheetId="3" hidden="1">100</definedName>
    <definedName name="solver_tim" localSheetId="3" hidden="1">2147483647</definedName>
    <definedName name="solver_tol" localSheetId="3" hidden="1">0.01</definedName>
    <definedName name="solver_typ" localSheetId="3" hidden="1">3</definedName>
    <definedName name="solver_ver" localSheetId="3" hidden="1">3</definedName>
    <definedName name="_xlnm.Print_Area" localSheetId="2">Notes!$A$1:$G$510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0" i="2" l="1"/>
  <c r="C59" i="2"/>
  <c r="C58" i="2"/>
  <c r="B59" i="2"/>
  <c r="B60" i="2"/>
  <c r="B58" i="2"/>
  <c r="D60" i="2" l="1"/>
  <c r="D59" i="2"/>
  <c r="D58" i="2"/>
  <c r="D12" i="2"/>
  <c r="C12" i="2"/>
  <c r="D78" i="2"/>
  <c r="C78" i="2"/>
  <c r="B78" i="2"/>
  <c r="D72" i="2"/>
  <c r="C72" i="2"/>
  <c r="B72" i="2"/>
  <c r="B86" i="2"/>
  <c r="D66" i="2"/>
  <c r="C66" i="2"/>
  <c r="B66" i="2"/>
  <c r="C30" i="2"/>
  <c r="D86" i="2" l="1"/>
  <c r="C86" i="2"/>
  <c r="E12" i="2" l="1"/>
  <c r="C48" i="2" l="1"/>
  <c r="D48" i="2"/>
  <c r="B48" i="2"/>
  <c r="D42" i="2"/>
  <c r="C42" i="2"/>
  <c r="B42" i="2"/>
  <c r="B26" i="2" l="1"/>
  <c r="B30" i="2" s="1"/>
  <c r="B12" i="2" l="1"/>
  <c r="F12" i="2"/>
  <c r="D11" i="2"/>
  <c r="C11" i="2"/>
  <c r="B11" i="2"/>
  <c r="C20" i="2" l="1"/>
  <c r="B29" i="2" l="1"/>
  <c r="E11" i="2"/>
  <c r="F11" i="2" l="1"/>
  <c r="C29" i="2" l="1"/>
  <c r="B19" i="2" l="1"/>
  <c r="C36" i="2" l="1"/>
  <c r="C19" i="2"/>
  <c r="E19" i="2" l="1"/>
  <c r="E20" i="2"/>
  <c r="F19" i="2"/>
  <c r="O34" i="7" l="1"/>
  <c r="O35" i="7"/>
  <c r="O36" i="7"/>
  <c r="O37" i="7"/>
  <c r="O38" i="7"/>
  <c r="O39" i="7"/>
  <c r="O40" i="7"/>
  <c r="O43" i="7"/>
  <c r="O44" i="7"/>
  <c r="O45" i="7"/>
  <c r="O46" i="7"/>
  <c r="O47" i="7"/>
  <c r="O48" i="7"/>
  <c r="O49" i="7"/>
  <c r="O51" i="7"/>
  <c r="O52" i="7"/>
  <c r="O53" i="7"/>
  <c r="O54" i="7"/>
  <c r="O55" i="7"/>
  <c r="O56" i="7"/>
  <c r="O57" i="7"/>
  <c r="O33" i="7"/>
  <c r="O5" i="7"/>
  <c r="O6" i="7"/>
  <c r="O8" i="7"/>
  <c r="O9" i="7"/>
  <c r="O10" i="7"/>
  <c r="O12" i="7"/>
  <c r="O13" i="7"/>
  <c r="O15" i="7"/>
  <c r="O16" i="7"/>
  <c r="O17" i="7"/>
  <c r="O18" i="7"/>
  <c r="O20" i="7"/>
  <c r="O21" i="7"/>
  <c r="O22" i="7"/>
  <c r="O23" i="7"/>
  <c r="O24" i="7"/>
  <c r="O25" i="7"/>
  <c r="O26" i="7"/>
  <c r="O4" i="7"/>
  <c r="N26" i="7"/>
  <c r="N25" i="7"/>
  <c r="N24" i="7"/>
  <c r="N23" i="7"/>
  <c r="N22" i="7"/>
  <c r="N21" i="7"/>
  <c r="N20" i="7"/>
  <c r="N18" i="7"/>
  <c r="N17" i="7"/>
  <c r="N16" i="7"/>
  <c r="N15" i="7"/>
  <c r="N13" i="7"/>
  <c r="N12" i="7"/>
  <c r="N10" i="7"/>
  <c r="N9" i="7"/>
  <c r="N8" i="7"/>
  <c r="N6" i="7"/>
  <c r="N5" i="7"/>
  <c r="N4" i="7"/>
  <c r="F20" i="2" l="1"/>
  <c r="B36" i="2" l="1"/>
  <c r="B20" i="2"/>
  <c r="F26" i="2" l="1"/>
  <c r="F30" i="2" s="1"/>
  <c r="F29" i="2" l="1"/>
  <c r="N57" i="7"/>
  <c r="N56" i="7"/>
  <c r="N55" i="7"/>
  <c r="N54" i="7"/>
  <c r="N53" i="7"/>
  <c r="N52" i="7"/>
  <c r="N51" i="7"/>
  <c r="N49" i="7"/>
  <c r="N48" i="7"/>
  <c r="N47" i="7"/>
  <c r="N46" i="7"/>
  <c r="N45" i="7"/>
  <c r="N44" i="7"/>
  <c r="N43" i="7"/>
  <c r="N40" i="7"/>
  <c r="N39" i="7"/>
  <c r="N38" i="7"/>
  <c r="N37" i="7"/>
  <c r="N36" i="7"/>
  <c r="N35" i="7"/>
  <c r="N34" i="7"/>
  <c r="N33" i="7"/>
  <c r="D26" i="2" l="1"/>
  <c r="D30" i="2" s="1"/>
  <c r="E26" i="2"/>
  <c r="E30" i="2" s="1"/>
  <c r="D29" i="2" l="1"/>
  <c r="E29" i="2"/>
  <c r="D36" i="2" l="1"/>
  <c r="D19" i="2" l="1"/>
  <c r="D20" i="2"/>
</calcChain>
</file>

<file path=xl/sharedStrings.xml><?xml version="1.0" encoding="utf-8"?>
<sst xmlns="http://schemas.openxmlformats.org/spreadsheetml/2006/main" count="854" uniqueCount="320">
  <si>
    <t>Full year</t>
  </si>
  <si>
    <t>Q3</t>
  </si>
  <si>
    <t>Q2</t>
  </si>
  <si>
    <t xml:space="preserve"> </t>
  </si>
  <si>
    <t>Return on equity (ROE)</t>
  </si>
  <si>
    <t>ROE annualised</t>
  </si>
  <si>
    <t>Profit after tax</t>
  </si>
  <si>
    <t>Komplett Bank ASA</t>
  </si>
  <si>
    <t>Total operating expenses</t>
  </si>
  <si>
    <t>Total operating income</t>
  </si>
  <si>
    <t>Cost income ratio</t>
  </si>
  <si>
    <r>
      <t>Marketin</t>
    </r>
    <r>
      <rPr>
        <sz val="10"/>
        <color theme="1"/>
        <rFont val="Calibri"/>
        <family val="2"/>
        <scheme val="minor"/>
      </rPr>
      <t>g expenses</t>
    </r>
  </si>
  <si>
    <t>Average outstanding shares</t>
  </si>
  <si>
    <t>Cost / Income ratio (C/I)</t>
  </si>
  <si>
    <t>Earnings per share (EPS)</t>
  </si>
  <si>
    <t>Interest on hybrid capital after tax</t>
  </si>
  <si>
    <t>Adjusted profit after tax</t>
  </si>
  <si>
    <t>Average total equity - AT1 capital</t>
  </si>
  <si>
    <t>Losses on loans</t>
  </si>
  <si>
    <t>Average net loans</t>
  </si>
  <si>
    <t>Quarter</t>
  </si>
  <si>
    <t>Notes</t>
  </si>
  <si>
    <t>Note 1 - General accounting principles</t>
  </si>
  <si>
    <t>Note 2 - Loans to customers</t>
  </si>
  <si>
    <t>Loans to customers</t>
  </si>
  <si>
    <t>Amounts in NOK million</t>
  </si>
  <si>
    <t>Gross lending</t>
  </si>
  <si>
    <t/>
  </si>
  <si>
    <t>Impairment of loans to customers</t>
  </si>
  <si>
    <t>Net loans to customers</t>
  </si>
  <si>
    <t>Net defaulted loans</t>
  </si>
  <si>
    <t>Norway</t>
  </si>
  <si>
    <t>Finland</t>
  </si>
  <si>
    <t>Sweden</t>
  </si>
  <si>
    <t>Total</t>
  </si>
  <si>
    <t>Stage 1</t>
  </si>
  <si>
    <t>Stage 2</t>
  </si>
  <si>
    <t>Stage 3</t>
  </si>
  <si>
    <t xml:space="preserve">    Transfer from stage 1 to stage 2</t>
  </si>
  <si>
    <t xml:space="preserve">    Transfer from stage 1 to stage 3</t>
  </si>
  <si>
    <t xml:space="preserve">    Transfer from stage 2 to stage 3</t>
  </si>
  <si>
    <t xml:space="preserve">    Transfer from stage 3 to stage 2</t>
  </si>
  <si>
    <t xml:space="preserve">    Transfer from stage 2 to stage 1</t>
  </si>
  <si>
    <t xml:space="preserve">    Transfer from stage 3 to stage 1</t>
  </si>
  <si>
    <t>New assets</t>
  </si>
  <si>
    <t>Assets derecognized</t>
  </si>
  <si>
    <t>New financial assets originated or change in provisions</t>
  </si>
  <si>
    <t>Assets derecognized or change in provisions</t>
  </si>
  <si>
    <t>Other changes</t>
  </si>
  <si>
    <t>Information on products and geographical distribution</t>
  </si>
  <si>
    <t>Consumer loans</t>
  </si>
  <si>
    <t>Credit cards</t>
  </si>
  <si>
    <t>POS Finance</t>
  </si>
  <si>
    <t>Interest income</t>
  </si>
  <si>
    <t>Income commissions and fees</t>
  </si>
  <si>
    <t>Note 3 - Regulatory capital</t>
  </si>
  <si>
    <t>Share capital</t>
  </si>
  <si>
    <t>Share premium</t>
  </si>
  <si>
    <t>Phase-in effects of IFRS 9</t>
  </si>
  <si>
    <t>Deductions:</t>
  </si>
  <si>
    <t>Deferred tax assets and other intangible assets and deductions</t>
  </si>
  <si>
    <t>Common equity Tier 1 including phase-in impact of IFRS 9</t>
  </si>
  <si>
    <t>Common equity Tier 1 excluding phase-in impact of IFRS 9</t>
  </si>
  <si>
    <t>Additional Tier 1 capital</t>
  </si>
  <si>
    <t>Core capital including phase-in impact of IFRS 9</t>
  </si>
  <si>
    <t>Core capital excluding phase-in impact of IFRS 9</t>
  </si>
  <si>
    <t>Subordinated loans (Tier 2)</t>
  </si>
  <si>
    <t>Total capital including phase-in impact of IFRS 9</t>
  </si>
  <si>
    <t>Total capital excluding phase-in impact of IFRS 9</t>
  </si>
  <si>
    <t>Calculation basis</t>
  </si>
  <si>
    <t>Loans and deposits with credit institutions</t>
  </si>
  <si>
    <t>Loans to customers and IFRS 9 phase-in effects</t>
  </si>
  <si>
    <t>Certificates and bonds</t>
  </si>
  <si>
    <t>Other assets</t>
  </si>
  <si>
    <t>Calculation basis credit risk</t>
  </si>
  <si>
    <t>Calculation basis operational risk</t>
  </si>
  <si>
    <t>Total calculation basis including phase-in impact of IFRS 9</t>
  </si>
  <si>
    <t>Total calculation basis excluding phase-in impact of IFRS 9</t>
  </si>
  <si>
    <t>Common equity tier 1 (%)</t>
  </si>
  <si>
    <t>Core capital (%)</t>
  </si>
  <si>
    <t>Total capital (%)</t>
  </si>
  <si>
    <t>Capital ratios excluding phase-in impact of IFRS 9</t>
  </si>
  <si>
    <t>Financial instruments at fair value</t>
  </si>
  <si>
    <t>Certificates and bonds - level 1</t>
  </si>
  <si>
    <t>Certificates and bonds - level 2</t>
  </si>
  <si>
    <t>Total financial instruments at fair value</t>
  </si>
  <si>
    <t>Financial instruments at amortized cost</t>
  </si>
  <si>
    <t xml:space="preserve">Financial instruments at amortized cost are valued at originally determined cash flows, adjusted for any impairment losses. </t>
  </si>
  <si>
    <t>Other receivables</t>
  </si>
  <si>
    <t>Deposits from and debt to customers</t>
  </si>
  <si>
    <t>Other debt</t>
  </si>
  <si>
    <t>Subordinated loans</t>
  </si>
  <si>
    <t>Total subordinated loans</t>
  </si>
  <si>
    <t>Payables to suppliers</t>
  </si>
  <si>
    <t>Social security tax</t>
  </si>
  <si>
    <t>Other liabilities</t>
  </si>
  <si>
    <t>Interest income from loans to customers</t>
  </si>
  <si>
    <t>Interest income from loans and deposits with credit institutions</t>
  </si>
  <si>
    <t>Interest from certificates and bonds</t>
  </si>
  <si>
    <t>Total interest income</t>
  </si>
  <si>
    <t>Interest expense from deposits from and debt to customers</t>
  </si>
  <si>
    <t>Other interest expenses</t>
  </si>
  <si>
    <t>Total interest expenses</t>
  </si>
  <si>
    <t>Net interest income</t>
  </si>
  <si>
    <t>Insurance services</t>
  </si>
  <si>
    <t>Other fees and commissions and bank services income</t>
  </si>
  <si>
    <t>Total income commissions and fees</t>
  </si>
  <si>
    <t>Agent provisions</t>
  </si>
  <si>
    <t>Other expenses comissions and fees</t>
  </si>
  <si>
    <t>Total expenses commissions and fees</t>
  </si>
  <si>
    <t>Net commissions and fees</t>
  </si>
  <si>
    <t>Direct marketing expenses</t>
  </si>
  <si>
    <t>IT-expenses</t>
  </si>
  <si>
    <t>Other general administrative expenses</t>
  </si>
  <si>
    <t>Total general administrative expenses</t>
  </si>
  <si>
    <t>External audit and related services</t>
  </si>
  <si>
    <t>Other consultants</t>
  </si>
  <si>
    <t>Insurance</t>
  </si>
  <si>
    <t>Other</t>
  </si>
  <si>
    <t>Total other operating expenses</t>
  </si>
  <si>
    <t>Fixtures and fittings</t>
  </si>
  <si>
    <t>Office machines</t>
  </si>
  <si>
    <t>Intangible assets</t>
  </si>
  <si>
    <t>Right-of-use assets</t>
  </si>
  <si>
    <t>Cost income ratio ex. marketing</t>
  </si>
  <si>
    <t>n/a</t>
  </si>
  <si>
    <t>Loan loss ratio  (LLR)</t>
  </si>
  <si>
    <t xml:space="preserve"> Amounts in NOK million</t>
  </si>
  <si>
    <t>Cash flow from operating activities</t>
  </si>
  <si>
    <t>Pre-tax operating profit</t>
  </si>
  <si>
    <t>Taxes paid</t>
  </si>
  <si>
    <t>Ordinary depreciation</t>
  </si>
  <si>
    <t>Change in impairments on loans to customers</t>
  </si>
  <si>
    <t>Change in loans to customers</t>
  </si>
  <si>
    <t>Effects of currency on loans to customers in the period</t>
  </si>
  <si>
    <t>Change in deposits from and debt to customers</t>
  </si>
  <si>
    <t>Effects of currency on deposits from and debt to customers in the period</t>
  </si>
  <si>
    <t>Change in certificates and bonds</t>
  </si>
  <si>
    <t>Change in accruals</t>
  </si>
  <si>
    <t>Net cash flow from operating activities</t>
  </si>
  <si>
    <t>Cash flows from investing activities</t>
  </si>
  <si>
    <t>Net Investments/sale of fixed assets</t>
  </si>
  <si>
    <t>Net Investments/sale of intangible assets</t>
  </si>
  <si>
    <t>Net cash flow used in investing activities</t>
  </si>
  <si>
    <t>Cash flows from financing activities</t>
  </si>
  <si>
    <t>Paid-in equity</t>
  </si>
  <si>
    <t>Repayment of senior unsecured bond</t>
  </si>
  <si>
    <t>Net cash flow from financing activities</t>
  </si>
  <si>
    <t>Net cash flow for the period</t>
  </si>
  <si>
    <t>Cash and cash equivalents at the start of the period</t>
  </si>
  <si>
    <t>Effects of currency on loans and deposits with credit institutions in the period</t>
  </si>
  <si>
    <t>Cash and cash equivalents at the end of the period</t>
  </si>
  <si>
    <t xml:space="preserve">n/a </t>
  </si>
  <si>
    <t>Q1</t>
  </si>
  <si>
    <t>Q4</t>
  </si>
  <si>
    <t>Interest expenses</t>
  </si>
  <si>
    <t>Expenses commissions and fees</t>
  </si>
  <si>
    <t>Net gains / losses (-) on certificates and bonds, and currency</t>
  </si>
  <si>
    <t>Total income</t>
  </si>
  <si>
    <t>Salary and other personnel expenses</t>
  </si>
  <si>
    <t>General administrative expenses</t>
  </si>
  <si>
    <t>Total salary and admin. expenses</t>
  </si>
  <si>
    <t>Other expenses</t>
  </si>
  <si>
    <t>Total operating expenses excl. lossses on loans</t>
  </si>
  <si>
    <t>Tax expenses</t>
  </si>
  <si>
    <t>Assets</t>
  </si>
  <si>
    <t>Other intangible assets</t>
  </si>
  <si>
    <t>Deferred tax assets</t>
  </si>
  <si>
    <t>Fixed assets</t>
  </si>
  <si>
    <t>Total assets</t>
  </si>
  <si>
    <t>Equity and liabilities</t>
  </si>
  <si>
    <t>Senior unsecured bond</t>
  </si>
  <si>
    <t>Deferred tax</t>
  </si>
  <si>
    <t>Tax payable</t>
  </si>
  <si>
    <t>Total liabilities</t>
  </si>
  <si>
    <t>Share premium reserve</t>
  </si>
  <si>
    <t>Other paid-in equity</t>
  </si>
  <si>
    <t>Retained earnings</t>
  </si>
  <si>
    <t>Total equity</t>
  </si>
  <si>
    <t>Total equity and liabilities</t>
  </si>
  <si>
    <t xml:space="preserve">Earnings per share </t>
  </si>
  <si>
    <t>Capital ratios including phase-in impact of IFRS 9</t>
  </si>
  <si>
    <t>Financial instruments</t>
  </si>
  <si>
    <t>Total financial assets measured at amortised cost</t>
  </si>
  <si>
    <t>Total financial liabilities measured at amortised cost</t>
  </si>
  <si>
    <t>Related parties</t>
  </si>
  <si>
    <t>Subsequent events</t>
  </si>
  <si>
    <t>* Defaulted loans comprise amongst other of loans which are 91 days or more overdue according to agreed payment schedule. Such loans will still be considered defaulted regardless of future payment status. Defaulted loans also comprise of cases of client fraud and decease.</t>
  </si>
  <si>
    <t>Loan loss ratio annualised</t>
  </si>
  <si>
    <t>Impairment of loans</t>
  </si>
  <si>
    <t>Gross defaulted loans *</t>
  </si>
  <si>
    <t>Impairment of loans (stage 3)</t>
  </si>
  <si>
    <t>Exchange rate movements</t>
  </si>
  <si>
    <t>Macroeconomic model changes</t>
  </si>
  <si>
    <t>The board is not aware of events after the date of the balance sheet that may be of material significance to the accounts.</t>
  </si>
  <si>
    <t xml:space="preserve">Komplett Bank is leasing premises for Vollsveien 2A and 2B at Lysaker. The agreement expires 31.12.2023, and the annual rent totals NOK 4.5 million excluding VAT. The Bank has no other significant leasing agreements. </t>
  </si>
  <si>
    <t>Note</t>
  </si>
  <si>
    <t>Not allocated to product</t>
  </si>
  <si>
    <t>Increased expected credit loss</t>
  </si>
  <si>
    <t>Decreased expected credit loss</t>
  </si>
  <si>
    <t>Total capital</t>
  </si>
  <si>
    <t>Other equity</t>
  </si>
  <si>
    <t>Financial instruments at fair value is measured at different levels:
Level 1 
Financial instruments in level 1 are determined based on quoted prices in active markets for identical financial instruments available on the balance sheet date.
Level 2
Financial instruments in level 2 are determined based on inputs other than quoted prices, but where prices are observable either directly or indirectly. These include quoted prices in markets that are not active.
Level 3
When valuation can not be determined in level 1 or 2, valuation methods based on non-observable market data are used.</t>
  </si>
  <si>
    <t>Rental expenses</t>
  </si>
  <si>
    <t>Komplett Bank is not part of a group. However, the Bank's largest shareholder is Canica Invest AS with 19.2% of the shares in the Bank. Canica Invest AS owns the majority of the shares in Komplett AS. Komplett Bank is financially and operationally independent of Komplett AS and its affiliated companies (the "Komplett Group").
Komplett AS and the Bank have entered into a cooperation agreement in relation to IP rights, marketing cooperation and other services. The agreement aims to give the Bank the right to use "Komplett Bank" as its name, and the profile and graphic design of komplett.no. The agreement gives the Bank the right to use all the intellectual property rights of Komplett AS that are necessary to achieving this purpose. 
As an extension to the cooperation agreement, Komplett AS and the Bank have entered into an agreement on product cooperation in relation to the credit card of the Bank and the credit card's ancillary customer loyalty bonus programme. The agreement aims to promote sales and the use of the credit card, as well as contributing to promote sales for Komplett AS. Pursuant to this agreement, the parties shall arrange for customer loyalty bonus in relation to the use of the Bank's credit card on, among other, purchases from Komplett AS. The product cooperation agreement for credit cards was prolonged Q2 2018 for another 5 years.
Furthermore, the Bank is engaged in a cooperation with the Komplett Group, in particular in connection with its credit card product as well as its payment solutions and distribution of Point-of-sales finance products, which enables the Bank to distribute its products towards customers on Komplett’s web shop platforms.</t>
  </si>
  <si>
    <t>Adjustment for AML fee</t>
  </si>
  <si>
    <t>ROE ex. AML fee annualised</t>
  </si>
  <si>
    <t>Deposit coverage</t>
  </si>
  <si>
    <t>Net interest margin</t>
  </si>
  <si>
    <t>Interest bearing assets average</t>
  </si>
  <si>
    <t>Credit card loan yield</t>
  </si>
  <si>
    <t>Interest income from credit card loans</t>
  </si>
  <si>
    <t>Average net credit card loans</t>
  </si>
  <si>
    <t>Loan yield</t>
  </si>
  <si>
    <t>Interest income from loans</t>
  </si>
  <si>
    <t xml:space="preserve">Diluted earnings per share </t>
  </si>
  <si>
    <t>Avarage number of outstanding shares, options and warrants</t>
  </si>
  <si>
    <t>Deposits yield</t>
  </si>
  <si>
    <t>Liquidity yield</t>
  </si>
  <si>
    <t>Average deposits</t>
  </si>
  <si>
    <t>Interest income from certificates and bonds</t>
  </si>
  <si>
    <t>Net gains / losses on certificates and bonds</t>
  </si>
  <si>
    <t>Average liquidity portfolio</t>
  </si>
  <si>
    <t>Interest expense from deposits</t>
  </si>
  <si>
    <t>30.09.2020</t>
  </si>
  <si>
    <t>31.12.2019</t>
  </si>
  <si>
    <t>30.09.2019</t>
  </si>
  <si>
    <t>Defaulted loans</t>
  </si>
  <si>
    <t>Income Q3 2020</t>
  </si>
  <si>
    <t>NO/FI/SE</t>
  </si>
  <si>
    <t>NO/SE</t>
  </si>
  <si>
    <t>Income Q3 2019</t>
  </si>
  <si>
    <t>Income YTD 2020</t>
  </si>
  <si>
    <t>Income YTD 2019</t>
  </si>
  <si>
    <t>Income 2019</t>
  </si>
  <si>
    <t>Net Loans</t>
  </si>
  <si>
    <t>Net loans 30.09.2020</t>
  </si>
  <si>
    <t>Net loans31.12.2019</t>
  </si>
  <si>
    <t>Net loans 30.09.2019</t>
  </si>
  <si>
    <t>Impairment</t>
  </si>
  <si>
    <t>Impairment 30.09.2020</t>
  </si>
  <si>
    <t>Impairment 31.12.2019</t>
  </si>
  <si>
    <t>Impairment 30.09.2019</t>
  </si>
  <si>
    <t xml:space="preserve">Reconciliation of gross lending to customers </t>
  </si>
  <si>
    <t>Gross loans 30.06.2020</t>
  </si>
  <si>
    <t>Q3 2020</t>
  </si>
  <si>
    <t>Gross loans 30.09.2020</t>
  </si>
  <si>
    <t>Gross loans 30.06.2019</t>
  </si>
  <si>
    <t>Q3 2019</t>
  </si>
  <si>
    <t>Gross loans 30.09.2019</t>
  </si>
  <si>
    <t>Gross loans 01.01.2020</t>
  </si>
  <si>
    <t>YTD 2020</t>
  </si>
  <si>
    <t>Gross loans 01.01.2019</t>
  </si>
  <si>
    <t>YTD 2019</t>
  </si>
  <si>
    <t>Gross loans 31.12.2019</t>
  </si>
  <si>
    <t>Reconciliation of impairment of loans</t>
  </si>
  <si>
    <t>Impairment 30.06.2020</t>
  </si>
  <si>
    <t xml:space="preserve">New financial assets originated </t>
  </si>
  <si>
    <t xml:space="preserve">Assets derecognized </t>
  </si>
  <si>
    <t>Impairment 30.06.2019</t>
  </si>
  <si>
    <t>Impairment 01.01.2020</t>
  </si>
  <si>
    <t>Impairment 01.01.2019</t>
  </si>
  <si>
    <t>Capital excluding phase-in impacts of IFRS 9</t>
  </si>
  <si>
    <t>LCR (Liquidity Coverage Ratio) is 1 013 % and NSFR (Net stable funding ratio) is 212 % as of 30.09.2020</t>
  </si>
  <si>
    <t>Note 4 - Financial instruments</t>
  </si>
  <si>
    <t>Other debt (note 6)</t>
  </si>
  <si>
    <t>Subordinated loans (note 5)</t>
  </si>
  <si>
    <t>Note 5 - Subordinated loan</t>
  </si>
  <si>
    <t xml:space="preserve">Subordinated loans - ISIN NO0010757768 </t>
  </si>
  <si>
    <t>3 months NIBOR + 5.0 %. First call February 2021</t>
  </si>
  <si>
    <t>Note 6 - Specification of other debt</t>
  </si>
  <si>
    <t>Total other debt</t>
  </si>
  <si>
    <t>Note 8 - Net interest income</t>
  </si>
  <si>
    <t xml:space="preserve">Interest expense from subordinated loan (Tier 2) </t>
  </si>
  <si>
    <t>Note 9 - Net commissions and fees</t>
  </si>
  <si>
    <t>Note 10 - General administrative expenses</t>
  </si>
  <si>
    <t>Note 11 - Other operating expenses</t>
  </si>
  <si>
    <t>Other operating expenses</t>
  </si>
  <si>
    <t>Note 7- Intangible assets and fixed asssets</t>
  </si>
  <si>
    <t xml:space="preserve">
Amounts in NOK million</t>
  </si>
  <si>
    <t>Historical cost 30.06.2020</t>
  </si>
  <si>
    <t>Additions</t>
  </si>
  <si>
    <t>Historical cost 30.09.2020</t>
  </si>
  <si>
    <t>Depreciations 30.06.2020</t>
  </si>
  <si>
    <t>Accumulated depreciations 30.09.2020</t>
  </si>
  <si>
    <t>Book value 30.09.2020</t>
  </si>
  <si>
    <t>Historical cost 30.06.2019</t>
  </si>
  <si>
    <t>Historical cost 30.09.2019</t>
  </si>
  <si>
    <t>Depreciations 30.06.2019</t>
  </si>
  <si>
    <t>Accumulated depreciations 30.09.2019</t>
  </si>
  <si>
    <t>Book value 30.09.2019</t>
  </si>
  <si>
    <t>Historical cost 01.01.2020</t>
  </si>
  <si>
    <t>Depreciations 01.01.2020</t>
  </si>
  <si>
    <t>Historical cost 01.01.2019</t>
  </si>
  <si>
    <t>Depreciations 01.01.2019</t>
  </si>
  <si>
    <t>Historical cost 31.12.2019</t>
  </si>
  <si>
    <t>Accumulated depreciations 31.12.2019</t>
  </si>
  <si>
    <t>Book value 31.12.2019</t>
  </si>
  <si>
    <t>Note 12 - Related parties</t>
  </si>
  <si>
    <t>Note 13 - Subsequent events</t>
  </si>
  <si>
    <t>Note 14- Leasing agreements</t>
  </si>
  <si>
    <t>The tax authorities disagree with the Bank`s treatment of reverse charge of VAT for certain services after their local control for the period January 2017 to April 2018. Komplett Bank disagrees with the provisional conclusion, and there is no provision recognized in the interim statement for the period ending on September 30, 2020. The timing of the final conclusion by the tax authorities and the conclusion itself, are uncertain. If the Bank elects to accept the tax authority`s conclusion or the case goes to a court with a negative outcome for the Bank, the estimated negative cash flow impact based on the above amounts to a total of NOK 2.2 million.</t>
  </si>
  <si>
    <t>Note 15- Contingent liabilities</t>
  </si>
  <si>
    <t xml:space="preserve">The condensed interim financial statements have been prepared in accordance with IAS 34, Interim
Financial Reporting.
All numbers in this report are in NOK 1,000,000 unless otherwise specified.
</t>
  </si>
  <si>
    <t>The Bank is applying forward looking elements for its credit loss model. The overall losses are adjusted
by considering a certain set of macro-economic variables. The credit losses are adjusted on a portfolio
basis and are based on the expected development of the economies in the countries in which the Bank
is offering loans. The macro-economic variables are not utilised to transfer loans among the various
stages.
The Bank is applying three sets of indicators to the expected credit loss models for the respective
countries: 1) the expected development in the unemployment rate, 2) the growth in the gross domestic
product and 3) the short-term interest rate level. The expected credit loss model employs forecasted data
for the years 2020-2022, which corresponds to the expected lifetime of the Bank’s loan portfolio. The
forecasted data are based on macro-economic indicators sourced from a specialised provider.
The Bank applies three scenarios when considering the macro-economic adjustment: a positive outlook,
a neutral outlook and a negative outlook. The Bank calculates and assigns a probability and weight to
these each scenario based on the forecasts and expectations for the macroeconomic situation. There
are uncertainties related to the estimates as they are forward-looking.
The Bank has reversed loss provisions of NOK 11.4 million in Q3 2020 related to macro-economic
considerations. Losses on loans in Q3 includes parameter updates of NOK 4.0 million related to reversal
of macro-economic factors, LGD, PD and other model updates. Year to date the total loss provision
related to macro-economic factors amounts to a total of NOK 52.8 million.</t>
  </si>
  <si>
    <t>Income</t>
  </si>
  <si>
    <t>Condensed statement of the cashflow position</t>
  </si>
  <si>
    <t>2, 4</t>
  </si>
  <si>
    <t>Net receipts from issue of AT1 capital</t>
  </si>
  <si>
    <t>Payment to AT1 capital investors</t>
  </si>
  <si>
    <t>Impairments of loans stage 1</t>
  </si>
  <si>
    <t>Impairments of loans stage 2</t>
  </si>
  <si>
    <t>Impairments of loans stage 3</t>
  </si>
  <si>
    <t>Coverage ratio stage 1</t>
  </si>
  <si>
    <t>Coverage ratio stage 2</t>
  </si>
  <si>
    <t>Coverage ratio stage 3</t>
  </si>
  <si>
    <t>Gross loans stage 1</t>
  </si>
  <si>
    <t>Gross loans stage 2</t>
  </si>
  <si>
    <t>Gross loans stage 3</t>
  </si>
  <si>
    <t>Coverage ratios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</si>
</sst>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 #,##0.0_ ;_ * \-#,##0.0_ ;_ * &quot;-&quot;??_ ;_ @_ "/>
    <numFmt numFmtId="165" formatCode="_ * #,##0_ ;_ * \-#,##0_ ;_ * &quot;-&quot;??_ ;_ @_ "/>
    <numFmt numFmtId="166" formatCode="0.0\ %"/>
    <numFmt numFmtId="167" formatCode="_-* #,##0.0_-;\-* #,##0.0_-;_-* &quot;-&quot;?_-;_-@_-"/>
    <numFmt numFmtId="168" formatCode="_ * #,##0.00_ ;_ * \-#,##0.00_ ;_ * &quot;-&quot;??_ ;_ @_ "/>
    <numFmt numFmtId="169" formatCode="_ * #,##0.00000000000_ ;_ * \-#,##0.00000000000_ ;_ * &quot;-&quot;??_ ;_ @_ "/>
    <numFmt numFmtId="170" formatCode="_(* #,##0.00_);_(* \(#,##0.00\);_(* &quot;-&quot;??_);_(@_)"/>
    <numFmt numFmtId="171" formatCode="_ * #,##0.000000_ ;_ * \-#,##0.000000_ ;_ * &quot;-&quot;??_ ;_ @_ "/>
    <numFmt numFmtId="172" formatCode="_ * #,##0.0000_ ;_ * \-#,##0.0000_ ;_ * &quot;-&quot;??_ ;_ @_ "/>
    <numFmt numFmtId="173" formatCode="_-* #,##0.000000_-;\-* #,##0.000000_-;_-* &quot;-&quot;??_-;_-@_-"/>
    <numFmt numFmtId="174" formatCode="_-* #,##0_-;\-* #,##0_-;_-* &quot;-&quot;??_-;_-@_-"/>
    <numFmt numFmtId="175" formatCode="_-* #,##0_-;\-* #,##0_-;_-* &quot;-&quot;?_-;_-@_-"/>
    <numFmt numFmtId="176" formatCode="0.000\ %"/>
  </numFmts>
  <fonts count="26">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name val="Arial"/>
      <family val="2"/>
    </font>
    <font>
      <i/>
      <sz val="10"/>
      <color theme="1"/>
      <name val="Calibri"/>
      <family val="2"/>
      <scheme val="minor"/>
    </font>
    <font>
      <b/>
      <sz val="11"/>
      <color theme="1"/>
      <name val="Calibri"/>
      <family val="2"/>
      <scheme val="minor"/>
    </font>
    <font>
      <b/>
      <sz val="14"/>
      <color theme="1"/>
      <name val="Calibri"/>
      <family val="2"/>
      <scheme val="minor"/>
    </font>
    <font>
      <sz val="8"/>
      <color theme="1"/>
      <name val="Calibri"/>
      <family val="2"/>
      <scheme val="minor"/>
    </font>
    <font>
      <sz val="10"/>
      <color rgb="FF000000"/>
      <name val="Calibri"/>
      <family val="2"/>
      <scheme val="minor"/>
    </font>
    <font>
      <b/>
      <sz val="10"/>
      <name val="Calibri"/>
      <family val="2"/>
      <scheme val="minor"/>
    </font>
    <font>
      <sz val="10"/>
      <name val="Calibri"/>
      <family val="2"/>
      <scheme val="minor"/>
    </font>
    <font>
      <b/>
      <sz val="10"/>
      <name val="Calibri"/>
      <family val="2"/>
    </font>
    <font>
      <i/>
      <sz val="8"/>
      <color theme="1"/>
      <name val="Calibri"/>
      <family val="2"/>
      <scheme val="minor"/>
    </font>
    <font>
      <i/>
      <sz val="11"/>
      <name val="Calibri"/>
      <family val="2"/>
      <scheme val="minor"/>
    </font>
    <font>
      <sz val="11"/>
      <name val="Calibri"/>
      <family val="2"/>
      <scheme val="minor"/>
    </font>
    <font>
      <i/>
      <sz val="10"/>
      <name val="Calibri"/>
      <family val="2"/>
      <scheme val="minor"/>
    </font>
    <font>
      <sz val="11"/>
      <color rgb="FFFF0000"/>
      <name val="Calibri"/>
      <family val="2"/>
      <scheme val="minor"/>
    </font>
    <font>
      <b/>
      <sz val="10"/>
      <color rgb="FFFF0000"/>
      <name val="Calibri"/>
      <family val="2"/>
      <scheme val="minor"/>
    </font>
    <font>
      <b/>
      <sz val="11"/>
      <name val="Calibri"/>
      <family val="2"/>
      <scheme val="minor"/>
    </font>
    <font>
      <b/>
      <sz val="12"/>
      <name val="Arial "/>
    </font>
    <font>
      <sz val="8"/>
      <name val="Calibri"/>
      <family val="2"/>
      <scheme val="minor"/>
    </font>
    <font>
      <b/>
      <sz val="12"/>
      <name val="Arial"/>
      <family val="2"/>
    </font>
    <font>
      <sz val="10"/>
      <color rgb="FFFF0000"/>
      <name val="Calibri"/>
      <family val="2"/>
      <scheme val="minor"/>
    </font>
    <font>
      <b/>
      <sz val="10"/>
      <color rgb="FF000000"/>
      <name val="Arial"/>
      <family val="2"/>
    </font>
    <font>
      <b/>
      <sz val="11"/>
      <color rgb="FFFF0000"/>
      <name val="Calibri"/>
      <family val="2"/>
      <scheme val="minor"/>
    </font>
  </fonts>
  <fills count="3">
    <fill>
      <patternFill patternType="none"/>
    </fill>
    <fill>
      <patternFill patternType="gray125"/>
    </fill>
    <fill>
      <patternFill patternType="solid">
        <fgColor theme="0"/>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top/>
      <bottom style="thin">
        <color rgb="FFE87722"/>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auto="1"/>
      </right>
      <top style="thin">
        <color indexed="64"/>
      </top>
      <bottom style="thin">
        <color auto="1"/>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top style="thin">
        <color indexed="64"/>
      </top>
      <bottom style="medium">
        <color indexed="64"/>
      </bottom>
      <diagonal/>
    </border>
    <border>
      <left/>
      <right/>
      <top style="thin">
        <color indexed="64"/>
      </top>
      <bottom/>
      <diagonal/>
    </border>
    <border>
      <left/>
      <right/>
      <top/>
      <bottom style="medium">
        <color rgb="FFE87722"/>
      </bottom>
      <diagonal/>
    </border>
    <border>
      <left/>
      <right/>
      <top style="thin">
        <color rgb="FFE87722"/>
      </top>
      <bottom style="thin">
        <color rgb="FFE87722"/>
      </bottom>
      <diagonal/>
    </border>
    <border>
      <left style="thin">
        <color auto="1"/>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auto="1"/>
      </right>
      <top/>
      <bottom style="thin">
        <color auto="1"/>
      </bottom>
      <diagonal/>
    </border>
    <border>
      <left style="thin">
        <color indexed="64"/>
      </left>
      <right/>
      <top/>
      <bottom style="thin">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lignment vertical="top"/>
    </xf>
    <xf numFmtId="168" fontId="1" fillId="0" borderId="0" applyFont="0" applyFill="0" applyBorder="0" applyAlignment="0" applyProtection="0"/>
    <xf numFmtId="170" fontId="1" fillId="0" borderId="0" applyFont="0" applyFill="0" applyBorder="0" applyAlignment="0" applyProtection="0"/>
    <xf numFmtId="0" fontId="4" fillId="0" borderId="0"/>
    <xf numFmtId="43" fontId="1" fillId="0" borderId="0" applyFont="0" applyFill="0" applyBorder="0" applyAlignment="0" applyProtection="0"/>
    <xf numFmtId="170" fontId="1" fillId="0" borderId="0" applyFont="0" applyFill="0" applyBorder="0" applyAlignment="0" applyProtection="0"/>
  </cellStyleXfs>
  <cellXfs count="299">
    <xf numFmtId="0" fontId="0" fillId="0" borderId="0" xfId="0"/>
    <xf numFmtId="164" fontId="2" fillId="2" borderId="0" xfId="1" applyNumberFormat="1" applyFont="1" applyFill="1" applyBorder="1" applyAlignment="1">
      <alignment horizontal="left" vertical="center"/>
    </xf>
    <xf numFmtId="164" fontId="3" fillId="2" borderId="0" xfId="1" applyNumberFormat="1" applyFont="1" applyFill="1" applyBorder="1" applyAlignment="1">
      <alignment horizontal="left" vertical="center"/>
    </xf>
    <xf numFmtId="164" fontId="3" fillId="2" borderId="0" xfId="1" applyNumberFormat="1" applyFont="1" applyFill="1" applyBorder="1" applyAlignment="1">
      <alignment horizontal="right" vertical="center"/>
    </xf>
    <xf numFmtId="167" fontId="0" fillId="0" borderId="0" xfId="0" applyNumberFormat="1"/>
    <xf numFmtId="164" fontId="2" fillId="2" borderId="2" xfId="1" applyNumberFormat="1" applyFont="1" applyFill="1" applyBorder="1" applyAlignment="1">
      <alignment horizontal="left" vertical="center"/>
    </xf>
    <xf numFmtId="164" fontId="5" fillId="2" borderId="0" xfId="1" applyNumberFormat="1" applyFont="1" applyFill="1" applyBorder="1" applyAlignment="1">
      <alignment horizontal="left" vertical="center"/>
    </xf>
    <xf numFmtId="164" fontId="5" fillId="2" borderId="2" xfId="1" applyNumberFormat="1" applyFont="1" applyFill="1" applyBorder="1" applyAlignment="1">
      <alignment horizontal="left" vertical="center"/>
    </xf>
    <xf numFmtId="1" fontId="3" fillId="2" borderId="1" xfId="1" applyNumberFormat="1" applyFont="1" applyFill="1" applyBorder="1" applyAlignment="1">
      <alignment horizontal="right" vertical="center"/>
    </xf>
    <xf numFmtId="165" fontId="0" fillId="0" borderId="0" xfId="0" applyNumberFormat="1"/>
    <xf numFmtId="0" fontId="0" fillId="2" borderId="0" xfId="0" applyFill="1"/>
    <xf numFmtId="1" fontId="10" fillId="2" borderId="3" xfId="6" applyNumberFormat="1" applyFont="1" applyFill="1" applyBorder="1" applyAlignment="1">
      <alignment horizontal="right" vertical="center" wrapText="1"/>
    </xf>
    <xf numFmtId="0" fontId="7" fillId="2" borderId="0" xfId="0" applyFont="1" applyFill="1" applyBorder="1" applyAlignment="1">
      <alignment vertical="center"/>
    </xf>
    <xf numFmtId="0" fontId="7" fillId="2" borderId="0" xfId="0" applyFont="1" applyFill="1" applyAlignment="1">
      <alignment vertical="center"/>
    </xf>
    <xf numFmtId="0" fontId="8" fillId="2" borderId="15" xfId="0" applyFont="1" applyFill="1" applyBorder="1" applyAlignment="1">
      <alignment vertical="center"/>
    </xf>
    <xf numFmtId="0" fontId="6" fillId="2" borderId="15" xfId="0" applyFont="1" applyFill="1" applyBorder="1" applyAlignment="1">
      <alignment horizontal="right" vertical="center"/>
    </xf>
    <xf numFmtId="0" fontId="2" fillId="2" borderId="0" xfId="0" applyFont="1" applyFill="1" applyAlignment="1">
      <alignment vertical="center"/>
    </xf>
    <xf numFmtId="164" fontId="2" fillId="2" borderId="0" xfId="4" applyNumberFormat="1" applyFont="1" applyFill="1" applyAlignment="1">
      <alignment horizontal="center" vertical="center"/>
    </xf>
    <xf numFmtId="0" fontId="2" fillId="2" borderId="0" xfId="0" applyFont="1" applyFill="1" applyAlignment="1">
      <alignment vertical="center" wrapText="1"/>
    </xf>
    <xf numFmtId="0" fontId="3" fillId="2" borderId="16" xfId="0" applyFont="1" applyFill="1" applyBorder="1" applyAlignment="1">
      <alignment vertical="center"/>
    </xf>
    <xf numFmtId="164" fontId="3" fillId="2" borderId="16" xfId="4" applyNumberFormat="1" applyFont="1" applyFill="1" applyBorder="1" applyAlignment="1">
      <alignment vertical="center"/>
    </xf>
    <xf numFmtId="0" fontId="3" fillId="2" borderId="0" xfId="0" applyFont="1" applyFill="1" applyAlignment="1">
      <alignment vertical="center"/>
    </xf>
    <xf numFmtId="0" fontId="0" fillId="2" borderId="0" xfId="0" applyFont="1" applyFill="1"/>
    <xf numFmtId="164" fontId="3" fillId="2" borderId="16" xfId="4" applyNumberFormat="1" applyFont="1" applyFill="1" applyBorder="1" applyAlignment="1">
      <alignment horizontal="center" vertical="center"/>
    </xf>
    <xf numFmtId="0" fontId="2" fillId="2" borderId="0" xfId="0" applyFont="1" applyFill="1" applyAlignment="1">
      <alignment vertical="top" wrapText="1"/>
    </xf>
    <xf numFmtId="171" fontId="0" fillId="0" borderId="0" xfId="0" applyNumberFormat="1"/>
    <xf numFmtId="165" fontId="2" fillId="0" borderId="0" xfId="1" applyNumberFormat="1" applyFont="1" applyFill="1" applyBorder="1" applyAlignment="1">
      <alignment horizontal="left" vertical="center"/>
    </xf>
    <xf numFmtId="0" fontId="12" fillId="2" borderId="0" xfId="0" applyFont="1" applyFill="1" applyBorder="1" applyAlignment="1">
      <alignment horizontal="right"/>
    </xf>
    <xf numFmtId="0" fontId="3" fillId="2" borderId="15" xfId="0" applyFont="1" applyFill="1" applyBorder="1" applyAlignment="1">
      <alignment horizontal="right" vertical="center"/>
    </xf>
    <xf numFmtId="164" fontId="0" fillId="2" borderId="0" xfId="0" applyNumberFormat="1" applyFill="1"/>
    <xf numFmtId="164" fontId="3" fillId="2" borderId="16" xfId="1" applyNumberFormat="1" applyFont="1" applyFill="1" applyBorder="1" applyAlignment="1">
      <alignment horizontal="left" vertical="center"/>
    </xf>
    <xf numFmtId="164" fontId="6" fillId="2" borderId="0" xfId="2" applyNumberFormat="1" applyFont="1" applyFill="1" applyBorder="1" applyAlignment="1">
      <alignment horizontal="left"/>
    </xf>
    <xf numFmtId="164" fontId="0" fillId="2" borderId="0" xfId="0" applyNumberFormat="1" applyFont="1" applyFill="1" applyBorder="1" applyAlignment="1">
      <alignment horizontal="left" vertical="center"/>
    </xf>
    <xf numFmtId="164" fontId="0" fillId="2" borderId="0" xfId="0" applyNumberFormat="1" applyFont="1" applyFill="1" applyBorder="1" applyAlignment="1">
      <alignment horizontal="left"/>
    </xf>
    <xf numFmtId="164" fontId="5" fillId="2" borderId="0" xfId="1" applyNumberFormat="1" applyFont="1" applyFill="1" applyBorder="1" applyAlignment="1">
      <alignment horizontal="left" vertical="center" indent="2"/>
    </xf>
    <xf numFmtId="167" fontId="0" fillId="2" borderId="0" xfId="0" applyNumberFormat="1" applyFill="1"/>
    <xf numFmtId="0" fontId="14" fillId="2" borderId="0" xfId="0" applyFont="1" applyFill="1" applyBorder="1" applyAlignment="1">
      <alignment horizontal="left"/>
    </xf>
    <xf numFmtId="164" fontId="14" fillId="2" borderId="0" xfId="0" applyNumberFormat="1" applyFont="1" applyFill="1" applyBorder="1" applyAlignment="1">
      <alignment horizontal="left"/>
    </xf>
    <xf numFmtId="0" fontId="15" fillId="2" borderId="0" xfId="0" applyFont="1" applyFill="1" applyBorder="1" applyAlignment="1">
      <alignment horizontal="left"/>
    </xf>
    <xf numFmtId="172" fontId="15" fillId="2" borderId="0" xfId="0" applyNumberFormat="1" applyFont="1" applyFill="1" applyBorder="1" applyAlignment="1">
      <alignment horizontal="left"/>
    </xf>
    <xf numFmtId="164" fontId="13" fillId="2" borderId="15" xfId="0" applyNumberFormat="1" applyFont="1" applyFill="1" applyBorder="1" applyAlignment="1">
      <alignment horizontal="left" indent="2"/>
    </xf>
    <xf numFmtId="164" fontId="3" fillId="2" borderId="0" xfId="0" applyNumberFormat="1" applyFont="1" applyFill="1" applyBorder="1"/>
    <xf numFmtId="164" fontId="2" fillId="2" borderId="0" xfId="0" applyNumberFormat="1" applyFont="1" applyFill="1" applyBorder="1"/>
    <xf numFmtId="165" fontId="0" fillId="2" borderId="0" xfId="0" applyNumberFormat="1" applyFill="1"/>
    <xf numFmtId="164" fontId="2" fillId="2" borderId="0" xfId="0" applyNumberFormat="1" applyFont="1" applyFill="1" applyBorder="1" applyAlignment="1">
      <alignment wrapText="1"/>
    </xf>
    <xf numFmtId="164" fontId="3" fillId="2" borderId="16" xfId="0" applyNumberFormat="1" applyFont="1" applyFill="1" applyBorder="1"/>
    <xf numFmtId="173" fontId="0" fillId="2" borderId="0" xfId="1" applyNumberFormat="1" applyFont="1" applyFill="1"/>
    <xf numFmtId="0" fontId="7" fillId="0" borderId="0" xfId="0" applyFont="1"/>
    <xf numFmtId="0" fontId="2" fillId="0" borderId="0" xfId="0" applyFont="1"/>
    <xf numFmtId="0" fontId="6" fillId="0" borderId="0" xfId="0" applyFont="1"/>
    <xf numFmtId="0" fontId="3" fillId="0" borderId="0" xfId="0" applyFont="1"/>
    <xf numFmtId="0" fontId="3" fillId="0" borderId="0" xfId="0" applyFont="1" applyAlignment="1">
      <alignment vertical="center"/>
    </xf>
    <xf numFmtId="165" fontId="3" fillId="0" borderId="0" xfId="4" applyNumberFormat="1" applyFont="1" applyAlignment="1">
      <alignment horizontal="center" vertical="center"/>
    </xf>
    <xf numFmtId="0" fontId="8" fillId="0" borderId="3" xfId="0" applyFont="1" applyBorder="1" applyAlignment="1">
      <alignment vertical="center"/>
    </xf>
    <xf numFmtId="14" fontId="6" fillId="0" borderId="3" xfId="0" applyNumberFormat="1" applyFont="1" applyBorder="1" applyAlignment="1">
      <alignment horizontal="right" vertical="center"/>
    </xf>
    <xf numFmtId="14" fontId="6" fillId="0" borderId="0" xfId="0" applyNumberFormat="1" applyFont="1" applyAlignment="1">
      <alignment horizontal="right" vertical="center"/>
    </xf>
    <xf numFmtId="0" fontId="2" fillId="0" borderId="0" xfId="0" quotePrefix="1" applyFont="1"/>
    <xf numFmtId="0" fontId="2" fillId="0" borderId="0" xfId="0" applyFont="1" applyAlignment="1">
      <alignment vertical="center"/>
    </xf>
    <xf numFmtId="164" fontId="2" fillId="0" borderId="0" xfId="4" applyNumberFormat="1" applyFont="1"/>
    <xf numFmtId="0" fontId="3" fillId="0" borderId="2" xfId="0" applyFont="1" applyBorder="1" applyAlignment="1">
      <alignment vertical="center"/>
    </xf>
    <xf numFmtId="164" fontId="3" fillId="0" borderId="2" xfId="4" applyNumberFormat="1" applyFont="1" applyBorder="1" applyAlignment="1">
      <alignment vertical="center"/>
    </xf>
    <xf numFmtId="164" fontId="3" fillId="0" borderId="0" xfId="4" applyNumberFormat="1" applyFont="1" applyAlignment="1">
      <alignment vertical="center"/>
    </xf>
    <xf numFmtId="164" fontId="2" fillId="0" borderId="0" xfId="4" applyNumberFormat="1" applyFont="1" applyAlignment="1">
      <alignment vertical="center"/>
    </xf>
    <xf numFmtId="169" fontId="2" fillId="0" borderId="0" xfId="4" applyNumberFormat="1" applyFont="1"/>
    <xf numFmtId="0" fontId="3" fillId="0" borderId="4" xfId="0" applyFont="1" applyBorder="1" applyAlignment="1">
      <alignment vertical="center"/>
    </xf>
    <xf numFmtId="164" fontId="3" fillId="0" borderId="4" xfId="4" applyNumberFormat="1" applyFont="1" applyBorder="1" applyAlignment="1">
      <alignment vertical="center"/>
    </xf>
    <xf numFmtId="164" fontId="9" fillId="0" borderId="0" xfId="4" applyNumberFormat="1" applyFont="1" applyAlignment="1">
      <alignment horizontal="left" vertical="center"/>
    </xf>
    <xf numFmtId="165" fontId="3" fillId="0" borderId="0" xfId="4" applyNumberFormat="1" applyFont="1" applyAlignment="1">
      <alignment vertical="center"/>
    </xf>
    <xf numFmtId="0" fontId="8" fillId="0" borderId="3" xfId="0" applyFont="1" applyBorder="1"/>
    <xf numFmtId="0" fontId="3" fillId="0" borderId="4" xfId="0" applyFont="1" applyBorder="1"/>
    <xf numFmtId="164" fontId="3" fillId="0" borderId="4" xfId="4" applyNumberFormat="1" applyFont="1" applyBorder="1"/>
    <xf numFmtId="164" fontId="3" fillId="0" borderId="0" xfId="4" applyNumberFormat="1" applyFont="1"/>
    <xf numFmtId="165" fontId="2" fillId="0" borderId="0" xfId="0" applyNumberFormat="1" applyFont="1"/>
    <xf numFmtId="165" fontId="2" fillId="0" borderId="0" xfId="4" applyNumberFormat="1" applyFont="1"/>
    <xf numFmtId="165" fontId="2" fillId="0" borderId="0" xfId="4" applyNumberFormat="1" applyFont="1" applyAlignment="1">
      <alignment horizontal="right" vertical="center"/>
    </xf>
    <xf numFmtId="0" fontId="2" fillId="0" borderId="0" xfId="0" applyFont="1" applyAlignment="1">
      <alignment horizontal="left"/>
    </xf>
    <xf numFmtId="0" fontId="8" fillId="0" borderId="0" xfId="0" applyFont="1"/>
    <xf numFmtId="164" fontId="2" fillId="0" borderId="0" xfId="0" applyNumberFormat="1" applyFont="1"/>
    <xf numFmtId="0" fontId="3" fillId="0" borderId="0" xfId="0" applyFont="1" applyAlignment="1">
      <alignment horizontal="left" vertical="center"/>
    </xf>
    <xf numFmtId="164" fontId="3" fillId="0" borderId="2" xfId="0" applyNumberFormat="1" applyFont="1" applyBorder="1"/>
    <xf numFmtId="0" fontId="3" fillId="0" borderId="4" xfId="0" applyFont="1" applyBorder="1" applyAlignment="1">
      <alignment horizontal="left" vertical="center"/>
    </xf>
    <xf numFmtId="165" fontId="3" fillId="0" borderId="0" xfId="4" applyNumberFormat="1" applyFont="1" applyAlignment="1">
      <alignment horizontal="center"/>
    </xf>
    <xf numFmtId="0" fontId="3" fillId="0" borderId="2" xfId="0" applyFont="1" applyBorder="1"/>
    <xf numFmtId="165" fontId="3" fillId="0" borderId="0" xfId="0" applyNumberFormat="1" applyFont="1"/>
    <xf numFmtId="0" fontId="2" fillId="0" borderId="0" xfId="0" applyFont="1" applyAlignment="1">
      <alignment wrapText="1"/>
    </xf>
    <xf numFmtId="164" fontId="3" fillId="0" borderId="4" xfId="0" applyNumberFormat="1" applyFont="1" applyBorder="1" applyAlignment="1">
      <alignment horizontal="left" vertical="center"/>
    </xf>
    <xf numFmtId="165" fontId="3" fillId="0" borderId="0" xfId="0" applyNumberFormat="1" applyFont="1" applyAlignment="1">
      <alignment horizontal="left" vertical="center"/>
    </xf>
    <xf numFmtId="1" fontId="6" fillId="0" borderId="3" xfId="0" applyNumberFormat="1" applyFont="1" applyBorder="1" applyAlignment="1">
      <alignment horizontal="right" vertical="center"/>
    </xf>
    <xf numFmtId="0" fontId="3" fillId="0" borderId="2" xfId="0" applyFont="1" applyBorder="1" applyAlignment="1">
      <alignment horizontal="left" vertical="center"/>
    </xf>
    <xf numFmtId="0" fontId="2" fillId="0" borderId="0" xfId="0" applyFont="1" applyAlignment="1">
      <alignment horizontal="left" vertical="center"/>
    </xf>
    <xf numFmtId="0" fontId="1" fillId="0" borderId="0" xfId="0" applyFont="1"/>
    <xf numFmtId="0" fontId="2" fillId="2" borderId="0" xfId="0" applyFont="1" applyFill="1"/>
    <xf numFmtId="10" fontId="0" fillId="0" borderId="0" xfId="0" applyNumberFormat="1"/>
    <xf numFmtId="0" fontId="8" fillId="2" borderId="15" xfId="0" applyFont="1" applyFill="1" applyBorder="1" applyAlignment="1">
      <alignment horizontal="left" indent="2"/>
    </xf>
    <xf numFmtId="164" fontId="8" fillId="2" borderId="15" xfId="0" applyNumberFormat="1" applyFont="1" applyFill="1" applyBorder="1" applyAlignment="1">
      <alignment horizontal="left" indent="2"/>
    </xf>
    <xf numFmtId="164" fontId="9" fillId="0" borderId="0" xfId="4" applyNumberFormat="1" applyFont="1" applyAlignment="1">
      <alignment horizontal="center" vertical="center"/>
    </xf>
    <xf numFmtId="0" fontId="3" fillId="2" borderId="0" xfId="0" applyFont="1" applyFill="1" applyBorder="1" applyAlignment="1">
      <alignment vertical="center" wrapText="1"/>
    </xf>
    <xf numFmtId="164" fontId="3" fillId="2" borderId="0" xfId="4" applyNumberFormat="1" applyFont="1" applyFill="1" applyBorder="1" applyAlignment="1">
      <alignment horizontal="right" vertical="top"/>
    </xf>
    <xf numFmtId="0" fontId="11" fillId="0" borderId="0" xfId="0" applyFont="1" applyAlignment="1">
      <alignment horizontal="left" vertical="center" wrapText="1"/>
    </xf>
    <xf numFmtId="0" fontId="10" fillId="0" borderId="2" xfId="0" applyFont="1" applyBorder="1" applyAlignment="1">
      <alignment horizontal="left" vertical="center" wrapText="1"/>
    </xf>
    <xf numFmtId="164" fontId="10" fillId="0" borderId="2" xfId="0" applyNumberFormat="1" applyFont="1"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left" vertical="top" wrapText="1"/>
    </xf>
    <xf numFmtId="0" fontId="11" fillId="0" borderId="0" xfId="0" applyFont="1"/>
    <xf numFmtId="0" fontId="10" fillId="2" borderId="15" xfId="0" applyFont="1" applyFill="1" applyBorder="1" applyAlignment="1">
      <alignment horizontal="center" vertical="center"/>
    </xf>
    <xf numFmtId="0" fontId="3" fillId="2" borderId="0" xfId="0" applyFont="1" applyFill="1" applyAlignment="1">
      <alignment horizontal="center" vertical="center"/>
    </xf>
    <xf numFmtId="0" fontId="2" fillId="2" borderId="0" xfId="0" applyFont="1" applyFill="1" applyAlignment="1">
      <alignment horizontal="center" vertical="center"/>
    </xf>
    <xf numFmtId="0" fontId="2" fillId="0" borderId="0" xfId="0" applyFont="1" applyAlignment="1">
      <alignment horizontal="center" vertical="center"/>
    </xf>
    <xf numFmtId="0" fontId="2" fillId="2" borderId="16" xfId="0" applyFont="1" applyFill="1" applyBorder="1" applyAlignment="1">
      <alignment horizontal="center" vertical="center"/>
    </xf>
    <xf numFmtId="164" fontId="3" fillId="0" borderId="0" xfId="4" applyNumberFormat="1" applyFont="1" applyBorder="1" applyAlignment="1">
      <alignment horizontal="left" vertical="top"/>
    </xf>
    <xf numFmtId="164" fontId="3" fillId="0" borderId="0" xfId="2" applyNumberFormat="1" applyFont="1" applyFill="1" applyBorder="1" applyAlignment="1">
      <alignment vertical="center"/>
    </xf>
    <xf numFmtId="164" fontId="2" fillId="0" borderId="0" xfId="4" applyNumberFormat="1" applyFont="1" applyFill="1" applyBorder="1"/>
    <xf numFmtId="164" fontId="3" fillId="0" borderId="4" xfId="4" applyNumberFormat="1" applyFont="1" applyFill="1" applyBorder="1" applyAlignment="1">
      <alignment horizontal="center"/>
    </xf>
    <xf numFmtId="165" fontId="16" fillId="2" borderId="0" xfId="1" applyNumberFormat="1" applyFont="1" applyFill="1" applyBorder="1" applyAlignment="1">
      <alignment horizontal="left" vertical="center"/>
    </xf>
    <xf numFmtId="164" fontId="2" fillId="0" borderId="0" xfId="4" applyNumberFormat="1" applyFont="1" applyFill="1" applyAlignment="1">
      <alignment horizontal="center" vertical="center"/>
    </xf>
    <xf numFmtId="164" fontId="3" fillId="0" borderId="16" xfId="4" applyNumberFormat="1" applyFont="1" applyFill="1" applyBorder="1" applyAlignment="1">
      <alignment horizontal="center" vertical="center"/>
    </xf>
    <xf numFmtId="164" fontId="2" fillId="2" borderId="0" xfId="1" applyNumberFormat="1" applyFont="1" applyFill="1" applyBorder="1" applyAlignment="1">
      <alignment horizontal="right" vertical="center"/>
    </xf>
    <xf numFmtId="0" fontId="17" fillId="0" borderId="0" xfId="0" applyFont="1"/>
    <xf numFmtId="0" fontId="2" fillId="0" borderId="0" xfId="0" applyFont="1" applyAlignment="1">
      <alignment horizontal="left" vertical="top" wrapText="1"/>
    </xf>
    <xf numFmtId="176" fontId="0" fillId="0" borderId="0" xfId="0" applyNumberFormat="1"/>
    <xf numFmtId="165" fontId="11" fillId="2" borderId="0" xfId="1" applyNumberFormat="1" applyFont="1" applyFill="1" applyBorder="1" applyAlignment="1">
      <alignment horizontal="left" vertical="center"/>
    </xf>
    <xf numFmtId="165" fontId="11" fillId="0" borderId="0" xfId="1" applyNumberFormat="1" applyFont="1" applyFill="1" applyBorder="1" applyAlignment="1">
      <alignment horizontal="left" vertical="center"/>
    </xf>
    <xf numFmtId="165" fontId="11" fillId="0" borderId="0" xfId="1" applyNumberFormat="1" applyFont="1" applyFill="1" applyBorder="1" applyAlignment="1">
      <alignment horizontal="right" vertical="center"/>
    </xf>
    <xf numFmtId="165" fontId="16" fillId="0" borderId="0" xfId="1" applyNumberFormat="1" applyFont="1" applyFill="1" applyBorder="1" applyAlignment="1">
      <alignment horizontal="left" vertical="center"/>
    </xf>
    <xf numFmtId="166" fontId="11" fillId="0" borderId="2" xfId="2" applyNumberFormat="1" applyFont="1" applyFill="1" applyBorder="1" applyAlignment="1">
      <alignment horizontal="right" vertical="center"/>
    </xf>
    <xf numFmtId="166" fontId="16" fillId="0" borderId="2" xfId="2" applyNumberFormat="1" applyFont="1" applyFill="1" applyBorder="1" applyAlignment="1">
      <alignment horizontal="right" vertical="center"/>
    </xf>
    <xf numFmtId="166" fontId="16" fillId="2" borderId="0" xfId="2" applyNumberFormat="1" applyFont="1" applyFill="1" applyBorder="1" applyAlignment="1">
      <alignment horizontal="right" vertical="center"/>
    </xf>
    <xf numFmtId="164" fontId="11" fillId="2" borderId="0" xfId="1" applyNumberFormat="1" applyFont="1" applyFill="1" applyBorder="1" applyAlignment="1">
      <alignment horizontal="left" vertical="center"/>
    </xf>
    <xf numFmtId="175" fontId="15" fillId="0" borderId="0" xfId="0" applyNumberFormat="1" applyFont="1"/>
    <xf numFmtId="166" fontId="11" fillId="2" borderId="2" xfId="2" applyNumberFormat="1" applyFont="1" applyFill="1" applyBorder="1" applyAlignment="1">
      <alignment horizontal="right" vertical="center"/>
    </xf>
    <xf numFmtId="166" fontId="16" fillId="2" borderId="2" xfId="2" applyNumberFormat="1" applyFont="1" applyFill="1" applyBorder="1" applyAlignment="1">
      <alignment horizontal="right" vertical="center"/>
    </xf>
    <xf numFmtId="2" fontId="11" fillId="2" borderId="2" xfId="2" applyNumberFormat="1" applyFont="1" applyFill="1" applyBorder="1" applyAlignment="1">
      <alignment horizontal="right" vertical="center"/>
    </xf>
    <xf numFmtId="0" fontId="15" fillId="0" borderId="0" xfId="0" applyFont="1"/>
    <xf numFmtId="0" fontId="15" fillId="2" borderId="0" xfId="0" applyFont="1" applyFill="1"/>
    <xf numFmtId="174" fontId="11" fillId="2" borderId="0" xfId="1" applyNumberFormat="1" applyFont="1" applyFill="1" applyBorder="1" applyAlignment="1">
      <alignment horizontal="left" vertical="center"/>
    </xf>
    <xf numFmtId="165" fontId="11" fillId="2" borderId="0" xfId="1" applyNumberFormat="1" applyFont="1" applyFill="1" applyBorder="1" applyAlignment="1">
      <alignment horizontal="right" vertical="center"/>
    </xf>
    <xf numFmtId="0" fontId="11" fillId="2" borderId="2" xfId="2" applyNumberFormat="1" applyFont="1" applyFill="1" applyBorder="1" applyAlignment="1">
      <alignment horizontal="right" vertical="center"/>
    </xf>
    <xf numFmtId="165" fontId="15" fillId="2" borderId="0" xfId="0" applyNumberFormat="1" applyFont="1" applyFill="1"/>
    <xf numFmtId="10" fontId="11" fillId="2" borderId="0" xfId="2" applyNumberFormat="1" applyFont="1" applyFill="1" applyBorder="1" applyAlignment="1">
      <alignment horizontal="right" vertical="center"/>
    </xf>
    <xf numFmtId="0" fontId="11" fillId="2" borderId="0" xfId="2" applyNumberFormat="1" applyFont="1" applyFill="1" applyBorder="1" applyAlignment="1">
      <alignment horizontal="right" vertical="center"/>
    </xf>
    <xf numFmtId="10" fontId="15" fillId="0" borderId="0" xfId="0" applyNumberFormat="1" applyFont="1"/>
    <xf numFmtId="0" fontId="18" fillId="2" borderId="0" xfId="0" applyFont="1" applyFill="1" applyAlignment="1">
      <alignment vertical="center" wrapText="1"/>
    </xf>
    <xf numFmtId="164" fontId="18" fillId="2" borderId="0" xfId="4" applyNumberFormat="1" applyFont="1" applyFill="1" applyBorder="1" applyAlignment="1">
      <alignment horizontal="right" vertical="top"/>
    </xf>
    <xf numFmtId="0" fontId="19" fillId="2" borderId="7" xfId="0" applyFont="1" applyFill="1" applyBorder="1" applyAlignment="1">
      <alignment horizontal="center" vertical="center"/>
    </xf>
    <xf numFmtId="0" fontId="19" fillId="2" borderId="5" xfId="0" applyFont="1" applyFill="1" applyBorder="1" applyAlignment="1">
      <alignment horizontal="center" vertical="center"/>
    </xf>
    <xf numFmtId="0" fontId="10" fillId="2" borderId="6" xfId="0" applyFont="1" applyFill="1" applyBorder="1" applyAlignment="1">
      <alignment vertical="center" wrapText="1"/>
    </xf>
    <xf numFmtId="0" fontId="19" fillId="2" borderId="8" xfId="0" applyFont="1" applyFill="1" applyBorder="1" applyAlignment="1">
      <alignment horizontal="right" vertical="center" wrapText="1"/>
    </xf>
    <xf numFmtId="0" fontId="19" fillId="2" borderId="6" xfId="0" applyFont="1" applyFill="1" applyBorder="1" applyAlignment="1">
      <alignment horizontal="right" vertical="center" wrapText="1"/>
    </xf>
    <xf numFmtId="0" fontId="19" fillId="2" borderId="8"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1" fillId="2" borderId="0" xfId="0" applyFont="1" applyFill="1" applyAlignment="1">
      <alignment vertical="center" wrapText="1"/>
    </xf>
    <xf numFmtId="164" fontId="11" fillId="2" borderId="10" xfId="4" applyNumberFormat="1" applyFont="1" applyFill="1" applyBorder="1" applyAlignment="1">
      <alignment horizontal="right" vertical="top"/>
    </xf>
    <xf numFmtId="164" fontId="11" fillId="2" borderId="11" xfId="4" applyNumberFormat="1" applyFont="1" applyFill="1" applyBorder="1" applyAlignment="1">
      <alignment horizontal="right" vertical="center"/>
    </xf>
    <xf numFmtId="164" fontId="11" fillId="2" borderId="12" xfId="4" quotePrefix="1" applyNumberFormat="1" applyFont="1" applyFill="1" applyBorder="1" applyAlignment="1">
      <alignment horizontal="right" vertical="center"/>
    </xf>
    <xf numFmtId="164" fontId="11" fillId="2" borderId="12" xfId="4" applyNumberFormat="1" applyFont="1" applyFill="1" applyBorder="1" applyAlignment="1">
      <alignment horizontal="right" vertical="center"/>
    </xf>
    <xf numFmtId="164" fontId="11" fillId="2" borderId="10" xfId="4" applyNumberFormat="1" applyFont="1" applyFill="1" applyBorder="1" applyAlignment="1">
      <alignment horizontal="right" vertical="center"/>
    </xf>
    <xf numFmtId="164" fontId="11" fillId="0" borderId="9" xfId="4" applyNumberFormat="1" applyFont="1" applyFill="1" applyBorder="1" applyAlignment="1">
      <alignment horizontal="right" vertical="top"/>
    </xf>
    <xf numFmtId="164" fontId="11" fillId="0" borderId="11" xfId="4" applyNumberFormat="1" applyFont="1" applyFill="1" applyBorder="1" applyAlignment="1">
      <alignment horizontal="right" vertical="center"/>
    </xf>
    <xf numFmtId="164" fontId="11" fillId="0" borderId="12" xfId="4" applyNumberFormat="1" applyFont="1" applyFill="1" applyBorder="1" applyAlignment="1">
      <alignment horizontal="right" vertical="center"/>
    </xf>
    <xf numFmtId="0" fontId="10" fillId="2" borderId="4" xfId="0" applyFont="1" applyFill="1" applyBorder="1" applyAlignment="1">
      <alignment vertical="center" wrapText="1"/>
    </xf>
    <xf numFmtId="164" fontId="10" fillId="2" borderId="13" xfId="4" applyNumberFormat="1" applyFont="1" applyFill="1" applyBorder="1" applyAlignment="1">
      <alignment horizontal="right" vertical="top"/>
    </xf>
    <xf numFmtId="164" fontId="10" fillId="2" borderId="17" xfId="4" applyNumberFormat="1" applyFont="1" applyFill="1" applyBorder="1" applyAlignment="1">
      <alignment horizontal="right" vertical="top"/>
    </xf>
    <xf numFmtId="0" fontId="10" fillId="2" borderId="0" xfId="0" applyFont="1" applyFill="1" applyAlignment="1">
      <alignment vertical="center" wrapText="1"/>
    </xf>
    <xf numFmtId="164" fontId="10" fillId="2" borderId="0" xfId="4" applyNumberFormat="1" applyFont="1" applyFill="1" applyBorder="1" applyAlignment="1">
      <alignment horizontal="right" vertical="top"/>
    </xf>
    <xf numFmtId="0" fontId="17" fillId="2" borderId="0" xfId="0" applyFont="1" applyFill="1"/>
    <xf numFmtId="164" fontId="11" fillId="0" borderId="10" xfId="4" applyNumberFormat="1" applyFont="1" applyFill="1" applyBorder="1" applyAlignment="1">
      <alignment horizontal="right" vertical="center"/>
    </xf>
    <xf numFmtId="0" fontId="19" fillId="0" borderId="7" xfId="0" applyFont="1" applyBorder="1" applyAlignment="1">
      <alignment horizontal="center" vertical="center"/>
    </xf>
    <xf numFmtId="0" fontId="19" fillId="0" borderId="5" xfId="0" applyFont="1" applyBorder="1" applyAlignment="1">
      <alignment horizontal="center" vertical="center"/>
    </xf>
    <xf numFmtId="0" fontId="10" fillId="0" borderId="6" xfId="0" applyFont="1" applyBorder="1" applyAlignment="1">
      <alignment vertical="center" wrapText="1"/>
    </xf>
    <xf numFmtId="0" fontId="19" fillId="0" borderId="8" xfId="0" applyFont="1" applyBorder="1" applyAlignment="1">
      <alignment horizontal="right" vertical="center" wrapText="1"/>
    </xf>
    <xf numFmtId="0" fontId="19" fillId="0" borderId="6" xfId="0" applyFont="1" applyBorder="1" applyAlignment="1">
      <alignment horizontal="right" vertical="center" wrapText="1"/>
    </xf>
    <xf numFmtId="0" fontId="11" fillId="0" borderId="0" xfId="0" applyFont="1" applyAlignment="1">
      <alignment vertical="center" wrapText="1"/>
    </xf>
    <xf numFmtId="164" fontId="11" fillId="0" borderId="10" xfId="4" applyNumberFormat="1" applyFont="1" applyFill="1" applyBorder="1" applyAlignment="1">
      <alignment horizontal="right" vertical="top"/>
    </xf>
    <xf numFmtId="164" fontId="11" fillId="0" borderId="12" xfId="4" quotePrefix="1" applyNumberFormat="1" applyFont="1" applyFill="1" applyBorder="1" applyAlignment="1">
      <alignment horizontal="right" vertical="center"/>
    </xf>
    <xf numFmtId="0" fontId="10" fillId="0" borderId="4" xfId="0" applyFont="1" applyBorder="1" applyAlignment="1">
      <alignment vertical="center" wrapText="1"/>
    </xf>
    <xf numFmtId="164" fontId="10" fillId="0" borderId="13" xfId="4" applyNumberFormat="1" applyFont="1" applyFill="1" applyBorder="1" applyAlignment="1">
      <alignment horizontal="right" vertical="top"/>
    </xf>
    <xf numFmtId="164" fontId="10" fillId="0" borderId="17" xfId="4" applyNumberFormat="1" applyFont="1" applyFill="1" applyBorder="1" applyAlignment="1">
      <alignment horizontal="right" vertical="top"/>
    </xf>
    <xf numFmtId="0" fontId="18" fillId="0" borderId="0" xfId="0" applyFont="1" applyAlignment="1">
      <alignment vertical="center" wrapText="1"/>
    </xf>
    <xf numFmtId="164" fontId="18" fillId="0" borderId="0" xfId="4" applyNumberFormat="1" applyFont="1" applyFill="1" applyBorder="1" applyAlignment="1">
      <alignment horizontal="right" vertical="top"/>
    </xf>
    <xf numFmtId="0" fontId="10" fillId="0" borderId="0" xfId="0" applyFont="1" applyAlignment="1">
      <alignment vertical="center" wrapText="1"/>
    </xf>
    <xf numFmtId="0" fontId="10" fillId="0" borderId="13" xfId="0" applyFont="1" applyBorder="1" applyAlignment="1">
      <alignment vertical="center" wrapText="1"/>
    </xf>
    <xf numFmtId="164" fontId="10" fillId="0" borderId="0" xfId="4" applyNumberFormat="1" applyFont="1" applyFill="1" applyBorder="1" applyAlignment="1">
      <alignment horizontal="right" vertical="top"/>
    </xf>
    <xf numFmtId="0" fontId="20" fillId="0" borderId="0" xfId="0" applyFont="1" applyAlignment="1">
      <alignment vertical="center" wrapText="1"/>
    </xf>
    <xf numFmtId="0" fontId="21" fillId="0" borderId="3" xfId="0" applyFont="1" applyBorder="1"/>
    <xf numFmtId="14" fontId="19" fillId="0" borderId="3" xfId="0" applyNumberFormat="1" applyFont="1" applyBorder="1" applyAlignment="1">
      <alignment horizontal="right" vertical="center"/>
    </xf>
    <xf numFmtId="0" fontId="15" fillId="0" borderId="11" xfId="0" applyFont="1" applyBorder="1"/>
    <xf numFmtId="164" fontId="11" fillId="0" borderId="10" xfId="0" applyNumberFormat="1" applyFont="1" applyBorder="1" applyAlignment="1">
      <alignment horizontal="right" vertical="center"/>
    </xf>
    <xf numFmtId="0" fontId="15" fillId="2" borderId="11" xfId="0" applyFont="1" applyFill="1" applyBorder="1"/>
    <xf numFmtId="0" fontId="10" fillId="0" borderId="8" xfId="0" applyFont="1" applyBorder="1" applyAlignment="1">
      <alignment vertical="center" wrapText="1"/>
    </xf>
    <xf numFmtId="0" fontId="11" fillId="0" borderId="10" xfId="0" applyFont="1" applyBorder="1" applyAlignment="1">
      <alignment vertical="center" wrapText="1"/>
    </xf>
    <xf numFmtId="0" fontId="10" fillId="0" borderId="17" xfId="0" applyFont="1" applyBorder="1" applyAlignment="1">
      <alignment vertical="center" wrapText="1"/>
    </xf>
    <xf numFmtId="164" fontId="18" fillId="2" borderId="14" xfId="4" applyNumberFormat="1" applyFont="1" applyFill="1" applyBorder="1" applyAlignment="1">
      <alignment horizontal="right" vertical="top"/>
    </xf>
    <xf numFmtId="164" fontId="18" fillId="2" borderId="1" xfId="4" applyNumberFormat="1" applyFont="1" applyFill="1" applyBorder="1" applyAlignment="1">
      <alignment horizontal="right" vertical="top"/>
    </xf>
    <xf numFmtId="0" fontId="19" fillId="2" borderId="12" xfId="0" applyFont="1" applyFill="1" applyBorder="1" applyAlignment="1">
      <alignment horizontal="center" vertical="center"/>
    </xf>
    <xf numFmtId="0" fontId="19" fillId="2" borderId="20" xfId="0" applyFont="1" applyFill="1" applyBorder="1" applyAlignment="1">
      <alignment horizontal="center" vertical="center"/>
    </xf>
    <xf numFmtId="0" fontId="22" fillId="2" borderId="0" xfId="0" applyFont="1" applyFill="1" applyAlignment="1">
      <alignment vertical="center" wrapText="1"/>
    </xf>
    <xf numFmtId="164" fontId="18" fillId="2" borderId="11" xfId="4" applyNumberFormat="1" applyFont="1" applyFill="1" applyBorder="1" applyAlignment="1">
      <alignment horizontal="right" vertical="top"/>
    </xf>
    <xf numFmtId="0" fontId="18" fillId="0" borderId="0" xfId="0" applyFont="1" applyAlignment="1">
      <alignment vertical="center"/>
    </xf>
    <xf numFmtId="164" fontId="18" fillId="0" borderId="0" xfId="2" applyNumberFormat="1" applyFont="1" applyFill="1" applyBorder="1" applyAlignment="1">
      <alignment vertical="center"/>
    </xf>
    <xf numFmtId="0" fontId="23" fillId="0" borderId="0" xfId="0" applyFont="1"/>
    <xf numFmtId="0" fontId="24" fillId="0" borderId="0" xfId="0" applyFont="1" applyAlignment="1">
      <alignment vertical="center"/>
    </xf>
    <xf numFmtId="9" fontId="3" fillId="0" borderId="0" xfId="2" applyFont="1" applyFill="1" applyBorder="1" applyAlignment="1">
      <alignment vertical="center"/>
    </xf>
    <xf numFmtId="0" fontId="18" fillId="0" borderId="0" xfId="0" applyFont="1"/>
    <xf numFmtId="164" fontId="10" fillId="0" borderId="2" xfId="5" applyNumberFormat="1" applyFont="1" applyFill="1" applyBorder="1"/>
    <xf numFmtId="164" fontId="11" fillId="0" borderId="0" xfId="5" applyNumberFormat="1" applyFont="1" applyFill="1" applyBorder="1"/>
    <xf numFmtId="164" fontId="10" fillId="0" borderId="0" xfId="5" applyNumberFormat="1" applyFont="1" applyFill="1" applyBorder="1"/>
    <xf numFmtId="0" fontId="11" fillId="0" borderId="0" xfId="0" applyFont="1" applyAlignment="1">
      <alignment horizontal="left"/>
    </xf>
    <xf numFmtId="164" fontId="11" fillId="0" borderId="0" xfId="2" applyNumberFormat="1" applyFont="1" applyFill="1" applyBorder="1" applyAlignment="1">
      <alignment vertical="center"/>
    </xf>
    <xf numFmtId="164" fontId="11" fillId="0" borderId="0" xfId="2" applyNumberFormat="1" applyFont="1" applyFill="1" applyAlignment="1">
      <alignment vertical="center"/>
    </xf>
    <xf numFmtId="0" fontId="11" fillId="0" borderId="0" xfId="0" applyFont="1" applyAlignment="1">
      <alignment horizontal="left" vertical="top" wrapText="1"/>
    </xf>
    <xf numFmtId="0" fontId="10" fillId="0" borderId="4" xfId="0" applyFont="1" applyBorder="1" applyAlignment="1">
      <alignment vertical="center"/>
    </xf>
    <xf numFmtId="164" fontId="10" fillId="0" borderId="4" xfId="2" applyNumberFormat="1" applyFont="1" applyFill="1" applyBorder="1" applyAlignment="1">
      <alignment vertical="center"/>
    </xf>
    <xf numFmtId="0" fontId="10" fillId="0" borderId="0" xfId="0" applyFont="1" applyAlignment="1">
      <alignment vertical="center"/>
    </xf>
    <xf numFmtId="164" fontId="10" fillId="0" borderId="0" xfId="2" applyNumberFormat="1" applyFont="1" applyFill="1" applyBorder="1" applyAlignment="1">
      <alignment vertical="center"/>
    </xf>
    <xf numFmtId="164" fontId="3" fillId="0" borderId="2" xfId="5" applyNumberFormat="1" applyFont="1" applyFill="1" applyBorder="1"/>
    <xf numFmtId="164" fontId="2" fillId="0" borderId="0" xfId="5" applyNumberFormat="1" applyFont="1" applyFill="1" applyBorder="1"/>
    <xf numFmtId="164" fontId="3" fillId="0" borderId="0" xfId="5" applyNumberFormat="1" applyFont="1" applyFill="1" applyBorder="1"/>
    <xf numFmtId="164" fontId="2" fillId="0" borderId="0" xfId="2" applyNumberFormat="1" applyFont="1" applyFill="1" applyBorder="1" applyAlignment="1">
      <alignment vertical="center"/>
    </xf>
    <xf numFmtId="164" fontId="3" fillId="0" borderId="4" xfId="2" applyNumberFormat="1" applyFont="1" applyFill="1" applyBorder="1" applyAlignment="1">
      <alignment vertical="center"/>
    </xf>
    <xf numFmtId="9" fontId="2" fillId="0" borderId="0" xfId="2" applyFont="1" applyFill="1"/>
    <xf numFmtId="164" fontId="11" fillId="0" borderId="0" xfId="5" applyNumberFormat="1" applyFont="1" applyFill="1"/>
    <xf numFmtId="164" fontId="10" fillId="0" borderId="0" xfId="5" applyNumberFormat="1" applyFont="1" applyFill="1"/>
    <xf numFmtId="164" fontId="10" fillId="0" borderId="4" xfId="5" applyNumberFormat="1" applyFont="1" applyFill="1" applyBorder="1" applyAlignment="1">
      <alignment vertical="center"/>
    </xf>
    <xf numFmtId="164" fontId="10" fillId="0" borderId="0" xfId="5" applyNumberFormat="1" applyFont="1" applyFill="1" applyBorder="1" applyAlignment="1">
      <alignment vertical="center"/>
    </xf>
    <xf numFmtId="164" fontId="2" fillId="0" borderId="0" xfId="5" applyNumberFormat="1" applyFont="1" applyFill="1"/>
    <xf numFmtId="164" fontId="3" fillId="0" borderId="0" xfId="5" applyNumberFormat="1" applyFont="1" applyFill="1"/>
    <xf numFmtId="164" fontId="2" fillId="0" borderId="0" xfId="2" applyNumberFormat="1" applyFont="1" applyFill="1" applyAlignment="1">
      <alignment vertical="center"/>
    </xf>
    <xf numFmtId="164" fontId="3" fillId="0" borderId="0" xfId="2" applyNumberFormat="1" applyFont="1" applyFill="1" applyAlignment="1">
      <alignment vertical="center"/>
    </xf>
    <xf numFmtId="2" fontId="2" fillId="0" borderId="0" xfId="5" applyNumberFormat="1" applyFont="1" applyFill="1" applyBorder="1" applyAlignment="1">
      <alignment horizontal="left"/>
    </xf>
    <xf numFmtId="164" fontId="3" fillId="0" borderId="2" xfId="5" applyNumberFormat="1" applyFont="1" applyFill="1" applyBorder="1" applyAlignment="1">
      <alignment vertical="center"/>
    </xf>
    <xf numFmtId="164" fontId="10" fillId="0" borderId="2" xfId="5" applyNumberFormat="1" applyFont="1" applyFill="1" applyBorder="1" applyAlignment="1">
      <alignment vertical="center"/>
    </xf>
    <xf numFmtId="164" fontId="10" fillId="0" borderId="0" xfId="2" applyNumberFormat="1" applyFont="1" applyFill="1" applyAlignment="1">
      <alignment vertical="center"/>
    </xf>
    <xf numFmtId="164" fontId="10" fillId="0" borderId="0" xfId="0" applyNumberFormat="1" applyFont="1"/>
    <xf numFmtId="164" fontId="11" fillId="0" borderId="0" xfId="0" applyNumberFormat="1" applyFont="1"/>
    <xf numFmtId="164" fontId="3" fillId="0" borderId="4" xfId="5" applyNumberFormat="1" applyFont="1" applyFill="1" applyBorder="1" applyAlignment="1">
      <alignment vertical="center"/>
    </xf>
    <xf numFmtId="164" fontId="3" fillId="0" borderId="0" xfId="5" applyNumberFormat="1" applyFont="1" applyFill="1" applyBorder="1" applyAlignment="1">
      <alignment vertical="center"/>
    </xf>
    <xf numFmtId="0" fontId="10" fillId="0" borderId="0" xfId="0" applyFont="1"/>
    <xf numFmtId="170" fontId="2" fillId="0" borderId="0" xfId="0" applyNumberFormat="1" applyFont="1"/>
    <xf numFmtId="164" fontId="3" fillId="0" borderId="2" xfId="8" applyNumberFormat="1" applyFont="1" applyFill="1" applyBorder="1" applyAlignment="1">
      <alignment vertical="center"/>
    </xf>
    <xf numFmtId="1" fontId="2" fillId="0" borderId="0" xfId="0" applyNumberFormat="1" applyFont="1" applyAlignment="1">
      <alignment horizontal="left"/>
    </xf>
    <xf numFmtId="9" fontId="18" fillId="0" borderId="0" xfId="2" applyFont="1" applyFill="1" applyBorder="1" applyAlignment="1">
      <alignment vertical="center"/>
    </xf>
    <xf numFmtId="0" fontId="21" fillId="0" borderId="0" xfId="0" applyFont="1"/>
    <xf numFmtId="14" fontId="19" fillId="0" borderId="0" xfId="0" applyNumberFormat="1" applyFont="1" applyAlignment="1">
      <alignment horizontal="right" vertical="center"/>
    </xf>
    <xf numFmtId="14" fontId="25" fillId="0" borderId="0" xfId="0" applyNumberFormat="1" applyFont="1" applyAlignment="1">
      <alignment horizontal="right" vertical="center"/>
    </xf>
    <xf numFmtId="164" fontId="11" fillId="0" borderId="1" xfId="0" applyNumberFormat="1" applyFont="1" applyBorder="1"/>
    <xf numFmtId="0" fontId="10" fillId="0" borderId="2" xfId="0" applyFont="1" applyBorder="1" applyAlignment="1">
      <alignment wrapText="1"/>
    </xf>
    <xf numFmtId="164" fontId="10" fillId="0" borderId="2" xfId="0" applyNumberFormat="1" applyFont="1" applyBorder="1"/>
    <xf numFmtId="164" fontId="11" fillId="0" borderId="2" xfId="0" applyNumberFormat="1" applyFont="1" applyBorder="1"/>
    <xf numFmtId="0" fontId="10" fillId="0" borderId="4" xfId="0" applyFont="1" applyBorder="1" applyAlignment="1">
      <alignment wrapText="1"/>
    </xf>
    <xf numFmtId="164" fontId="10" fillId="0" borderId="4" xfId="0" applyNumberFormat="1" applyFont="1" applyBorder="1"/>
    <xf numFmtId="0" fontId="10" fillId="0" borderId="0" xfId="0" applyFont="1" applyAlignment="1">
      <alignment wrapText="1"/>
    </xf>
    <xf numFmtId="0" fontId="11" fillId="0" borderId="0" xfId="0" applyFont="1" applyAlignment="1">
      <alignment wrapText="1"/>
    </xf>
    <xf numFmtId="164" fontId="11" fillId="0" borderId="0" xfId="4" applyNumberFormat="1" applyFont="1" applyFill="1" applyBorder="1" applyAlignment="1">
      <alignment horizontal="left" vertical="center"/>
    </xf>
    <xf numFmtId="164" fontId="10" fillId="0" borderId="2" xfId="4" applyNumberFormat="1" applyFont="1" applyFill="1" applyBorder="1" applyAlignment="1">
      <alignment horizontal="center" vertical="center"/>
    </xf>
    <xf numFmtId="0" fontId="10" fillId="0" borderId="0" xfId="0" applyFont="1" applyAlignment="1">
      <alignment horizontal="left" vertical="center" wrapText="1"/>
    </xf>
    <xf numFmtId="164" fontId="10" fillId="0" borderId="0" xfId="4" applyNumberFormat="1" applyFont="1" applyFill="1" applyBorder="1" applyAlignment="1">
      <alignment horizontal="center" vertical="center"/>
    </xf>
    <xf numFmtId="0" fontId="10" fillId="0" borderId="3" xfId="0" applyFont="1" applyBorder="1"/>
    <xf numFmtId="166" fontId="11" fillId="0" borderId="0" xfId="2" applyNumberFormat="1" applyFont="1" applyFill="1" applyBorder="1" applyAlignment="1">
      <alignment horizontal="right" vertical="center"/>
    </xf>
    <xf numFmtId="165" fontId="3" fillId="0" borderId="0" xfId="4" applyNumberFormat="1" applyFont="1" applyFill="1" applyBorder="1" applyAlignment="1">
      <alignment horizontal="center"/>
    </xf>
    <xf numFmtId="166" fontId="2" fillId="0" borderId="0" xfId="2" applyNumberFormat="1" applyFont="1" applyFill="1" applyBorder="1"/>
    <xf numFmtId="164" fontId="3" fillId="0" borderId="4" xfId="4" applyNumberFormat="1" applyFont="1" applyFill="1" applyBorder="1" applyAlignment="1">
      <alignment horizontal="left" vertical="center"/>
    </xf>
    <xf numFmtId="165" fontId="3" fillId="0" borderId="0" xfId="4" applyNumberFormat="1" applyFont="1" applyFill="1" applyBorder="1" applyAlignment="1">
      <alignment horizontal="left" vertical="center"/>
    </xf>
    <xf numFmtId="164" fontId="2" fillId="0" borderId="0" xfId="4" applyNumberFormat="1" applyFont="1" applyFill="1" applyBorder="1" applyAlignment="1"/>
    <xf numFmtId="1" fontId="19" fillId="0" borderId="3" xfId="0" applyNumberFormat="1" applyFont="1" applyBorder="1" applyAlignment="1">
      <alignment horizontal="right" vertical="center"/>
    </xf>
    <xf numFmtId="164" fontId="11" fillId="0" borderId="0" xfId="4" applyNumberFormat="1" applyFont="1" applyFill="1" applyBorder="1"/>
    <xf numFmtId="164" fontId="10" fillId="0" borderId="2" xfId="0" applyNumberFormat="1" applyFont="1" applyBorder="1" applyAlignment="1">
      <alignment horizontal="left" vertical="center"/>
    </xf>
    <xf numFmtId="164" fontId="10" fillId="0" borderId="2" xfId="4" applyNumberFormat="1" applyFont="1" applyFill="1" applyBorder="1" applyAlignment="1">
      <alignment horizontal="center"/>
    </xf>
    <xf numFmtId="164" fontId="10" fillId="0" borderId="4" xfId="4" applyNumberFormat="1" applyFont="1" applyFill="1" applyBorder="1" applyAlignment="1">
      <alignment horizontal="center"/>
    </xf>
    <xf numFmtId="164" fontId="10" fillId="0" borderId="4" xfId="0" applyNumberFormat="1" applyFont="1" applyBorder="1" applyAlignment="1">
      <alignment horizontal="left" vertical="center"/>
    </xf>
    <xf numFmtId="164" fontId="23" fillId="0" borderId="0" xfId="4" applyNumberFormat="1" applyFont="1" applyFill="1" applyBorder="1"/>
    <xf numFmtId="0" fontId="21" fillId="0" borderId="3" xfId="0" applyFont="1" applyBorder="1" applyAlignment="1">
      <alignment wrapText="1"/>
    </xf>
    <xf numFmtId="164" fontId="3" fillId="0" borderId="2" xfId="4" applyNumberFormat="1" applyFont="1" applyFill="1" applyBorder="1"/>
    <xf numFmtId="165" fontId="2" fillId="0" borderId="0" xfId="4" applyNumberFormat="1" applyFont="1" applyFill="1" applyBorder="1"/>
    <xf numFmtId="164" fontId="11" fillId="0" borderId="0" xfId="4" applyNumberFormat="1" applyFont="1" applyFill="1" applyAlignment="1">
      <alignment horizontal="center" vertical="center"/>
    </xf>
    <xf numFmtId="164" fontId="3" fillId="0" borderId="16" xfId="4" applyNumberFormat="1" applyFont="1" applyFill="1" applyBorder="1" applyAlignment="1">
      <alignment vertical="center"/>
    </xf>
    <xf numFmtId="164" fontId="10" fillId="0" borderId="16" xfId="4" applyNumberFormat="1" applyFont="1" applyFill="1" applyBorder="1" applyAlignment="1">
      <alignment vertical="center"/>
    </xf>
    <xf numFmtId="164" fontId="23" fillId="0" borderId="0" xfId="4" applyNumberFormat="1" applyFont="1" applyFill="1" applyAlignment="1">
      <alignment horizontal="center" vertical="center"/>
    </xf>
    <xf numFmtId="0" fontId="0" fillId="0" borderId="0" xfId="0" applyAlignment="1">
      <alignment horizontal="center" vertical="center"/>
    </xf>
    <xf numFmtId="164" fontId="10" fillId="0" borderId="16" xfId="4" applyNumberFormat="1" applyFont="1" applyFill="1" applyBorder="1" applyAlignment="1">
      <alignment horizontal="center" vertical="center"/>
    </xf>
    <xf numFmtId="166" fontId="0" fillId="0" borderId="0" xfId="2" applyNumberFormat="1" applyFont="1"/>
    <xf numFmtId="166" fontId="0" fillId="0" borderId="0" xfId="2" applyNumberFormat="1" applyFont="1" applyFill="1"/>
    <xf numFmtId="174" fontId="0" fillId="0" borderId="0" xfId="1" applyNumberFormat="1" applyFont="1"/>
    <xf numFmtId="0" fontId="0"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Fill="1" applyBorder="1" applyAlignment="1">
      <alignment horizontal="left" vertical="top" wrapText="1"/>
    </xf>
    <xf numFmtId="0" fontId="19" fillId="2" borderId="5"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0" borderId="1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6" xfId="0" applyFont="1" applyBorder="1" applyAlignment="1">
      <alignment horizontal="center" vertical="center" wrapText="1"/>
    </xf>
    <xf numFmtId="0" fontId="19" fillId="2" borderId="1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0" borderId="10" xfId="0" applyFont="1" applyBorder="1" applyAlignment="1">
      <alignment horizontal="center" vertical="center" wrapText="1"/>
    </xf>
    <xf numFmtId="0" fontId="19" fillId="2" borderId="10" xfId="0" applyFont="1" applyFill="1" applyBorder="1" applyAlignment="1">
      <alignment horizontal="center" vertical="center" wrapText="1"/>
    </xf>
  </cellXfs>
  <cellStyles count="9">
    <cellStyle name="=C:\WINNT35\SYSTEM32\COMMAND.COM" xfId="3" xr:uid="{24DA755B-C580-49CD-A1F9-AD8E3CC48636}"/>
    <cellStyle name="Comma 2" xfId="5" xr:uid="{B92375D6-F96C-479A-B142-139FF2FB5582}"/>
    <cellStyle name="Comma 2 2" xfId="8" xr:uid="{20F44A13-1989-4103-A1EE-2BDF711789DE}"/>
    <cellStyle name="Comma 4" xfId="7" xr:uid="{2A4C7BCC-0590-44A4-B3C7-6E8C7CDEA973}"/>
    <cellStyle name="Komma" xfId="1" builtinId="3"/>
    <cellStyle name="Komma 2" xfId="4" xr:uid="{DA469C91-C86B-44BC-B90E-787307BD3A79}"/>
    <cellStyle name="Normal" xfId="0" builtinId="0"/>
    <cellStyle name="Normal 3 2 5" xfId="6" xr:uid="{ADAEBFE4-B2AD-49BB-9822-E77CE5EB7326}"/>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7527D-CAF0-4FD8-B208-5C4B7B79E5E1}">
  <dimension ref="A1:R60"/>
  <sheetViews>
    <sheetView zoomScale="80" zoomScaleNormal="80" workbookViewId="0">
      <selection activeCell="O38" sqref="O38"/>
    </sheetView>
  </sheetViews>
  <sheetFormatPr baseColWidth="10" defaultColWidth="11.42578125" defaultRowHeight="15"/>
  <cols>
    <col min="1" max="1" width="53.140625" style="10" bestFit="1" customWidth="1"/>
    <col min="2" max="6" width="13.42578125" style="10" bestFit="1" customWidth="1"/>
    <col min="7" max="8" width="14.42578125" style="10" bestFit="1" customWidth="1"/>
    <col min="9" max="12" width="14.42578125" style="10" customWidth="1"/>
    <col min="13" max="13" width="11.42578125" style="10"/>
    <col min="14" max="15" width="12.85546875" style="10" bestFit="1" customWidth="1"/>
    <col min="16" max="16384" width="11.42578125" style="10"/>
  </cols>
  <sheetData>
    <row r="1" spans="1:18">
      <c r="B1" s="27" t="s">
        <v>20</v>
      </c>
      <c r="C1" s="27" t="s">
        <v>20</v>
      </c>
      <c r="D1" s="27" t="s">
        <v>20</v>
      </c>
      <c r="E1" s="27" t="s">
        <v>20</v>
      </c>
      <c r="F1" s="27" t="s">
        <v>20</v>
      </c>
      <c r="G1" s="27" t="s">
        <v>20</v>
      </c>
      <c r="H1" s="27" t="s">
        <v>20</v>
      </c>
      <c r="I1" s="27" t="s">
        <v>20</v>
      </c>
      <c r="J1" s="27" t="s">
        <v>20</v>
      </c>
      <c r="K1" s="27" t="s">
        <v>20</v>
      </c>
      <c r="L1" s="27" t="s">
        <v>20</v>
      </c>
      <c r="N1" s="27" t="s">
        <v>0</v>
      </c>
      <c r="O1" s="27" t="s">
        <v>0</v>
      </c>
    </row>
    <row r="2" spans="1:18">
      <c r="B2" s="27">
        <v>2018</v>
      </c>
      <c r="C2" s="27">
        <v>2018</v>
      </c>
      <c r="D2" s="27">
        <v>2018</v>
      </c>
      <c r="E2" s="27">
        <v>2018</v>
      </c>
      <c r="F2" s="27">
        <v>2019</v>
      </c>
      <c r="G2" s="27">
        <v>2019</v>
      </c>
      <c r="H2" s="27">
        <v>2019</v>
      </c>
      <c r="I2" s="27">
        <v>2019</v>
      </c>
      <c r="J2" s="27">
        <v>2020</v>
      </c>
      <c r="K2" s="27">
        <v>2020</v>
      </c>
      <c r="L2" s="27">
        <v>2020</v>
      </c>
      <c r="N2" s="27">
        <v>2018</v>
      </c>
      <c r="O2" s="27">
        <v>2019</v>
      </c>
    </row>
    <row r="3" spans="1:18" ht="15.75" thickBot="1">
      <c r="A3" s="93" t="s">
        <v>127</v>
      </c>
      <c r="B3" s="28" t="s">
        <v>153</v>
      </c>
      <c r="C3" s="28" t="s">
        <v>2</v>
      </c>
      <c r="D3" s="28" t="s">
        <v>1</v>
      </c>
      <c r="E3" s="28" t="s">
        <v>154</v>
      </c>
      <c r="F3" s="28" t="s">
        <v>153</v>
      </c>
      <c r="G3" s="28" t="s">
        <v>2</v>
      </c>
      <c r="H3" s="28" t="s">
        <v>1</v>
      </c>
      <c r="I3" s="28" t="s">
        <v>154</v>
      </c>
      <c r="J3" s="28" t="s">
        <v>153</v>
      </c>
      <c r="K3" s="28" t="s">
        <v>2</v>
      </c>
      <c r="L3" s="28" t="s">
        <v>1</v>
      </c>
      <c r="N3" s="28"/>
      <c r="O3" s="28"/>
    </row>
    <row r="4" spans="1:18">
      <c r="A4" s="1" t="s">
        <v>53</v>
      </c>
      <c r="B4" s="1">
        <v>233.73393696999997</v>
      </c>
      <c r="C4" s="1">
        <v>265.24375526999995</v>
      </c>
      <c r="D4" s="1">
        <v>289.9310576200001</v>
      </c>
      <c r="E4" s="1">
        <v>311.51427267999998</v>
      </c>
      <c r="F4" s="1">
        <v>310.15266901999996</v>
      </c>
      <c r="G4" s="1">
        <v>316.69770798000008</v>
      </c>
      <c r="H4" s="1">
        <v>322.55738497999999</v>
      </c>
      <c r="I4" s="1">
        <v>333.06067013000006</v>
      </c>
      <c r="J4" s="1">
        <v>326.41035160000001</v>
      </c>
      <c r="K4" s="1">
        <v>317.13909661999998</v>
      </c>
      <c r="L4" s="1">
        <v>308.73300085000005</v>
      </c>
      <c r="N4" s="1">
        <f>SUM(B4:E4)</f>
        <v>1100.4230225399999</v>
      </c>
      <c r="O4" s="1">
        <f>SUM(F4:I4)</f>
        <v>1282.4684321100001</v>
      </c>
      <c r="P4" s="29"/>
    </row>
    <row r="5" spans="1:18">
      <c r="A5" s="1" t="s">
        <v>155</v>
      </c>
      <c r="B5" s="1">
        <v>-26.230834389999998</v>
      </c>
      <c r="C5" s="1">
        <v>-34.339632109999997</v>
      </c>
      <c r="D5" s="1">
        <v>-40.295856379999996</v>
      </c>
      <c r="E5" s="1">
        <v>-40.437774529999999</v>
      </c>
      <c r="F5" s="1">
        <v>-46.041721259999996</v>
      </c>
      <c r="G5" s="1">
        <v>-41.723515030000002</v>
      </c>
      <c r="H5" s="1">
        <v>-40.194429939999999</v>
      </c>
      <c r="I5" s="1">
        <v>-39.239750059999999</v>
      </c>
      <c r="J5" s="1">
        <v>-40.489253720000001</v>
      </c>
      <c r="K5" s="1">
        <v>-37.923413979999999</v>
      </c>
      <c r="L5" s="1">
        <v>-37.65516762</v>
      </c>
      <c r="N5" s="1">
        <f t="shared" ref="N5:N26" si="0">SUM(B5:E5)</f>
        <v>-141.30409741</v>
      </c>
      <c r="O5" s="1">
        <f t="shared" ref="O5:O26" si="1">SUM(F5:I5)</f>
        <v>-167.19941628999999</v>
      </c>
      <c r="P5" s="29"/>
    </row>
    <row r="6" spans="1:18">
      <c r="A6" s="30" t="s">
        <v>103</v>
      </c>
      <c r="B6" s="30">
        <v>207.50310257999999</v>
      </c>
      <c r="C6" s="30">
        <v>230.90412315999995</v>
      </c>
      <c r="D6" s="30">
        <v>249.63520124000007</v>
      </c>
      <c r="E6" s="30">
        <v>271.07649815000002</v>
      </c>
      <c r="F6" s="30">
        <v>264.11094775999993</v>
      </c>
      <c r="G6" s="30">
        <v>274.97419295000003</v>
      </c>
      <c r="H6" s="30">
        <v>282.36295503999997</v>
      </c>
      <c r="I6" s="30">
        <v>293.82092007000006</v>
      </c>
      <c r="J6" s="30">
        <v>285.92109787999999</v>
      </c>
      <c r="K6" s="30">
        <v>279.21568263999995</v>
      </c>
      <c r="L6" s="30">
        <v>271.07783323000007</v>
      </c>
      <c r="N6" s="30">
        <f t="shared" si="0"/>
        <v>959.11892513000009</v>
      </c>
      <c r="O6" s="30">
        <f t="shared" si="1"/>
        <v>1115.2690158199998</v>
      </c>
      <c r="P6" s="29"/>
    </row>
    <row r="7" spans="1:18">
      <c r="A7" s="31"/>
      <c r="B7" s="31"/>
      <c r="C7" s="31"/>
      <c r="D7" s="31"/>
      <c r="E7" s="31"/>
      <c r="F7" s="31"/>
      <c r="G7" s="31"/>
      <c r="H7" s="31"/>
      <c r="I7" s="31"/>
      <c r="J7" s="31"/>
      <c r="K7" s="31"/>
      <c r="L7" s="31"/>
      <c r="N7" s="31"/>
      <c r="O7" s="31"/>
      <c r="P7" s="29"/>
    </row>
    <row r="8" spans="1:18">
      <c r="A8" s="1" t="s">
        <v>54</v>
      </c>
      <c r="B8" s="1">
        <v>28.826192129999995</v>
      </c>
      <c r="C8" s="1">
        <v>34.388705799999997</v>
      </c>
      <c r="D8" s="1">
        <v>41.64606530999999</v>
      </c>
      <c r="E8" s="1">
        <v>43.377126389999994</v>
      </c>
      <c r="F8" s="1">
        <v>44.644735000000011</v>
      </c>
      <c r="G8" s="1">
        <v>41.989763459999999</v>
      </c>
      <c r="H8" s="1">
        <v>42.486276119999992</v>
      </c>
      <c r="I8" s="1">
        <v>43.235542409999994</v>
      </c>
      <c r="J8" s="1">
        <v>40.811764690000004</v>
      </c>
      <c r="K8" s="1">
        <v>36.686980359999993</v>
      </c>
      <c r="L8" s="1">
        <v>34.528078260000001</v>
      </c>
      <c r="N8" s="1">
        <f t="shared" si="0"/>
        <v>148.23808962999999</v>
      </c>
      <c r="O8" s="1">
        <f t="shared" si="1"/>
        <v>172.35631698999998</v>
      </c>
      <c r="P8" s="29"/>
    </row>
    <row r="9" spans="1:18">
      <c r="A9" s="1" t="s">
        <v>156</v>
      </c>
      <c r="B9" s="1">
        <v>-14.961296439999996</v>
      </c>
      <c r="C9" s="1">
        <v>-20.22674147</v>
      </c>
      <c r="D9" s="1">
        <v>-20.285959519999995</v>
      </c>
      <c r="E9" s="1">
        <v>-18.694393860000005</v>
      </c>
      <c r="F9" s="1">
        <v>-24.929711659999999</v>
      </c>
      <c r="G9" s="1">
        <v>-24.203628690000002</v>
      </c>
      <c r="H9" s="1">
        <v>-28.189438810000002</v>
      </c>
      <c r="I9" s="1">
        <v>-36.460859780000007</v>
      </c>
      <c r="J9" s="1">
        <v>-36.327254969999998</v>
      </c>
      <c r="K9" s="1">
        <v>-35.280320469999999</v>
      </c>
      <c r="L9" s="1">
        <v>-36.776138850000002</v>
      </c>
      <c r="N9" s="1">
        <f t="shared" si="0"/>
        <v>-74.168391290000002</v>
      </c>
      <c r="O9" s="1">
        <f t="shared" si="1"/>
        <v>-113.78363894</v>
      </c>
      <c r="P9" s="29"/>
    </row>
    <row r="10" spans="1:18">
      <c r="A10" s="30" t="s">
        <v>110</v>
      </c>
      <c r="B10" s="30">
        <v>13.864895689999999</v>
      </c>
      <c r="C10" s="30">
        <v>14.161964329999995</v>
      </c>
      <c r="D10" s="30">
        <v>21.360105789999995</v>
      </c>
      <c r="E10" s="30">
        <v>24.682732529999985</v>
      </c>
      <c r="F10" s="30">
        <v>19.715023340000009</v>
      </c>
      <c r="G10" s="30">
        <v>17.78613477</v>
      </c>
      <c r="H10" s="30">
        <v>14.296837309999992</v>
      </c>
      <c r="I10" s="30">
        <v>6.7746826299999885</v>
      </c>
      <c r="J10" s="30">
        <v>4.4845097200000055</v>
      </c>
      <c r="K10" s="30">
        <v>1.4066598899999931</v>
      </c>
      <c r="L10" s="30">
        <v>-2.2480605900000015</v>
      </c>
      <c r="N10" s="30">
        <f t="shared" si="0"/>
        <v>74.069698339999974</v>
      </c>
      <c r="O10" s="30">
        <f t="shared" si="1"/>
        <v>58.572678049999986</v>
      </c>
      <c r="P10" s="29"/>
    </row>
    <row r="11" spans="1:18">
      <c r="A11" s="32"/>
      <c r="B11" s="31"/>
      <c r="C11" s="31"/>
      <c r="D11" s="31"/>
      <c r="E11" s="31"/>
      <c r="F11" s="31"/>
      <c r="G11" s="31"/>
      <c r="H11" s="31"/>
      <c r="I11" s="31"/>
      <c r="J11" s="31"/>
      <c r="K11" s="31"/>
      <c r="L11" s="31"/>
      <c r="N11" s="32"/>
      <c r="O11" s="32"/>
      <c r="P11" s="29"/>
    </row>
    <row r="12" spans="1:18">
      <c r="A12" s="1" t="s">
        <v>157</v>
      </c>
      <c r="B12" s="1">
        <v>-1.2209560699999999</v>
      </c>
      <c r="C12" s="1">
        <v>-0.21776011000000001</v>
      </c>
      <c r="D12" s="1">
        <v>-0.81694232999999983</v>
      </c>
      <c r="E12" s="1">
        <v>0.43090246999999954</v>
      </c>
      <c r="F12" s="1">
        <v>-1.0016896400000002</v>
      </c>
      <c r="G12" s="1">
        <v>2.4613112899999998</v>
      </c>
      <c r="H12" s="1">
        <v>-1.9617846000000008</v>
      </c>
      <c r="I12" s="1">
        <v>2.2178770500000002</v>
      </c>
      <c r="J12" s="1">
        <v>0.15766255999999995</v>
      </c>
      <c r="K12" s="1">
        <v>5.5395744099999984</v>
      </c>
      <c r="L12" s="1">
        <v>0.48793030000000021</v>
      </c>
      <c r="N12" s="1">
        <f t="shared" si="0"/>
        <v>-1.8247560400000005</v>
      </c>
      <c r="O12" s="1">
        <f t="shared" si="1"/>
        <v>1.7157140999999991</v>
      </c>
      <c r="P12" s="29"/>
      <c r="R12" s="10" t="s">
        <v>3</v>
      </c>
    </row>
    <row r="13" spans="1:18">
      <c r="A13" s="30" t="s">
        <v>158</v>
      </c>
      <c r="B13" s="30">
        <v>220.14704219999999</v>
      </c>
      <c r="C13" s="30">
        <v>244.84832737999994</v>
      </c>
      <c r="D13" s="30">
        <v>270.17836470000009</v>
      </c>
      <c r="E13" s="30">
        <v>296.19013314999995</v>
      </c>
      <c r="F13" s="30">
        <v>282.82428145999995</v>
      </c>
      <c r="G13" s="30">
        <v>295.22163901000005</v>
      </c>
      <c r="H13" s="30">
        <v>294.69800774999993</v>
      </c>
      <c r="I13" s="30">
        <v>302.81347975000006</v>
      </c>
      <c r="J13" s="30">
        <v>290.56327016</v>
      </c>
      <c r="K13" s="30">
        <v>286.16191693999997</v>
      </c>
      <c r="L13" s="30">
        <v>269.31770294000006</v>
      </c>
      <c r="N13" s="30">
        <f t="shared" si="0"/>
        <v>1031.36386743</v>
      </c>
      <c r="O13" s="30">
        <f t="shared" si="1"/>
        <v>1175.55740797</v>
      </c>
      <c r="P13" s="29"/>
    </row>
    <row r="14" spans="1:18">
      <c r="A14" s="33"/>
      <c r="B14" s="33"/>
      <c r="C14" s="33"/>
      <c r="D14" s="33"/>
      <c r="E14" s="33"/>
      <c r="F14" s="33"/>
      <c r="G14" s="33"/>
      <c r="H14" s="33"/>
      <c r="I14" s="33"/>
      <c r="J14" s="33"/>
      <c r="K14" s="33"/>
      <c r="L14" s="33"/>
      <c r="N14" s="33"/>
      <c r="O14" s="33"/>
      <c r="P14" s="29"/>
    </row>
    <row r="15" spans="1:18">
      <c r="A15" s="1" t="s">
        <v>159</v>
      </c>
      <c r="B15" s="1">
        <v>-24.87273642000001</v>
      </c>
      <c r="C15" s="1">
        <v>-29.61450206</v>
      </c>
      <c r="D15" s="1">
        <v>-24.752564329999995</v>
      </c>
      <c r="E15" s="1">
        <v>-29.87553063</v>
      </c>
      <c r="F15" s="1">
        <v>-31.661911410000005</v>
      </c>
      <c r="G15" s="1">
        <v>-35.31939706</v>
      </c>
      <c r="H15" s="1">
        <v>-33.533647429999995</v>
      </c>
      <c r="I15" s="1">
        <v>-34.872832639999984</v>
      </c>
      <c r="J15" s="1">
        <v>-36.166937799999999</v>
      </c>
      <c r="K15" s="1">
        <v>-35.661122920000004</v>
      </c>
      <c r="L15" s="1">
        <v>-34.287603900000015</v>
      </c>
      <c r="N15" s="1">
        <f t="shared" si="0"/>
        <v>-109.11533344</v>
      </c>
      <c r="O15" s="1">
        <f t="shared" si="1"/>
        <v>-135.38778853999997</v>
      </c>
      <c r="P15" s="29"/>
    </row>
    <row r="16" spans="1:18">
      <c r="A16" s="1" t="s">
        <v>160</v>
      </c>
      <c r="B16" s="1">
        <v>-40.127561820000004</v>
      </c>
      <c r="C16" s="1">
        <v>-38.852388699999999</v>
      </c>
      <c r="D16" s="1">
        <v>-47.078094339999993</v>
      </c>
      <c r="E16" s="1">
        <v>-44.322882849999999</v>
      </c>
      <c r="F16" s="1">
        <v>-49.504853789999999</v>
      </c>
      <c r="G16" s="1">
        <v>-44.813582449999998</v>
      </c>
      <c r="H16" s="1">
        <v>-45.806918629999998</v>
      </c>
      <c r="I16" s="1">
        <v>-32.25116165</v>
      </c>
      <c r="J16" s="1">
        <v>-29.414851420000002</v>
      </c>
      <c r="K16" s="1">
        <v>-34.7123043</v>
      </c>
      <c r="L16" s="1">
        <v>-30.210741759999994</v>
      </c>
      <c r="N16" s="1">
        <f t="shared" si="0"/>
        <v>-170.38092770999998</v>
      </c>
      <c r="O16" s="1">
        <f t="shared" si="1"/>
        <v>-172.37651652</v>
      </c>
      <c r="P16" s="29"/>
    </row>
    <row r="17" spans="1:16">
      <c r="A17" s="34" t="s">
        <v>111</v>
      </c>
      <c r="B17" s="34">
        <v>-27.20604084</v>
      </c>
      <c r="C17" s="34">
        <v>-25.193534370000002</v>
      </c>
      <c r="D17" s="34">
        <v>-31.149612210000004</v>
      </c>
      <c r="E17" s="34">
        <v>-23.671846109999997</v>
      </c>
      <c r="F17" s="34">
        <v>-28.64832049</v>
      </c>
      <c r="G17" s="34">
        <v>-23.581503300000005</v>
      </c>
      <c r="H17" s="34">
        <v>-20.897250610000004</v>
      </c>
      <c r="I17" s="34">
        <v>-10.86928022</v>
      </c>
      <c r="J17" s="34">
        <v>-4.3143897200000003</v>
      </c>
      <c r="K17" s="34">
        <v>-5.3013298700000009</v>
      </c>
      <c r="L17" s="34">
        <v>-6.1176770199999995</v>
      </c>
      <c r="N17" s="34">
        <f t="shared" si="0"/>
        <v>-107.22103353</v>
      </c>
      <c r="O17" s="34">
        <f t="shared" si="1"/>
        <v>-83.996354620000005</v>
      </c>
      <c r="P17" s="29"/>
    </row>
    <row r="18" spans="1:16">
      <c r="A18" s="30" t="s">
        <v>161</v>
      </c>
      <c r="B18" s="30">
        <v>-65.000298240000006</v>
      </c>
      <c r="C18" s="30">
        <v>-68.466890759999998</v>
      </c>
      <c r="D18" s="30">
        <v>-71.830658669999991</v>
      </c>
      <c r="E18" s="30">
        <v>-74.198413479999999</v>
      </c>
      <c r="F18" s="30">
        <v>-81.1667652</v>
      </c>
      <c r="G18" s="30">
        <v>-80.132979509999998</v>
      </c>
      <c r="H18" s="30">
        <v>-79.34056606</v>
      </c>
      <c r="I18" s="30">
        <v>-67.123994289999985</v>
      </c>
      <c r="J18" s="30">
        <v>-65.581789220000005</v>
      </c>
      <c r="K18" s="30">
        <v>-70.373427219999996</v>
      </c>
      <c r="L18" s="30">
        <v>-64.498345660000012</v>
      </c>
      <c r="N18" s="30">
        <f t="shared" si="0"/>
        <v>-279.49626115000001</v>
      </c>
      <c r="O18" s="30">
        <f t="shared" si="1"/>
        <v>-307.76430505999997</v>
      </c>
      <c r="P18" s="29"/>
    </row>
    <row r="19" spans="1:16">
      <c r="A19" s="33"/>
      <c r="B19" s="33"/>
      <c r="C19" s="33"/>
      <c r="D19" s="33"/>
      <c r="E19" s="33"/>
      <c r="F19" s="33"/>
      <c r="G19" s="33"/>
      <c r="H19" s="33"/>
      <c r="I19" s="33"/>
      <c r="J19" s="33"/>
      <c r="K19" s="33"/>
      <c r="L19" s="33"/>
      <c r="N19" s="33"/>
      <c r="O19" s="33"/>
      <c r="P19" s="29"/>
    </row>
    <row r="20" spans="1:16">
      <c r="A20" s="1" t="s">
        <v>131</v>
      </c>
      <c r="B20" s="1">
        <v>-5.6062430000000001</v>
      </c>
      <c r="C20" s="1">
        <v>-6.7936140000000016</v>
      </c>
      <c r="D20" s="1">
        <v>-7.8446685000000018</v>
      </c>
      <c r="E20" s="1">
        <v>-8.4793731000000001</v>
      </c>
      <c r="F20" s="1">
        <v>-11.816524279999999</v>
      </c>
      <c r="G20" s="1">
        <v>-12.787190280000003</v>
      </c>
      <c r="H20" s="1">
        <v>-14.298263279999999</v>
      </c>
      <c r="I20" s="1">
        <v>-16.000922280000001</v>
      </c>
      <c r="J20" s="1">
        <v>-17.12348712</v>
      </c>
      <c r="K20" s="1">
        <v>-18.090435809999999</v>
      </c>
      <c r="L20" s="1">
        <v>-18.266939090000001</v>
      </c>
      <c r="N20" s="1">
        <f t="shared" si="0"/>
        <v>-28.723898600000002</v>
      </c>
      <c r="O20" s="1">
        <f t="shared" si="1"/>
        <v>-54.902900119999998</v>
      </c>
      <c r="P20" s="29"/>
    </row>
    <row r="21" spans="1:16">
      <c r="A21" s="1" t="s">
        <v>162</v>
      </c>
      <c r="B21" s="1">
        <v>-6.5604444800000001</v>
      </c>
      <c r="C21" s="1">
        <v>-6.9630903800000015</v>
      </c>
      <c r="D21" s="1">
        <v>-6.6306318599999994</v>
      </c>
      <c r="E21" s="1">
        <v>-10.870160580000002</v>
      </c>
      <c r="F21" s="1">
        <v>-15.22048141</v>
      </c>
      <c r="G21" s="1">
        <v>-35.24812876</v>
      </c>
      <c r="H21" s="1">
        <v>-12.214944920000001</v>
      </c>
      <c r="I21" s="1">
        <v>-16.351182430000001</v>
      </c>
      <c r="J21" s="1">
        <v>-14.291026799999999</v>
      </c>
      <c r="K21" s="1">
        <v>-11.894908159999998</v>
      </c>
      <c r="L21" s="1">
        <v>-8.1313059500000016</v>
      </c>
      <c r="N21" s="1">
        <f t="shared" si="0"/>
        <v>-31.024327300000003</v>
      </c>
      <c r="O21" s="1">
        <f t="shared" si="1"/>
        <v>-79.034737519999993</v>
      </c>
      <c r="P21" s="29"/>
    </row>
    <row r="22" spans="1:16">
      <c r="A22" s="30" t="s">
        <v>163</v>
      </c>
      <c r="B22" s="30">
        <v>-77.166985720000014</v>
      </c>
      <c r="C22" s="30">
        <v>-82.223595139999986</v>
      </c>
      <c r="D22" s="30">
        <v>-86.305959029999983</v>
      </c>
      <c r="E22" s="30">
        <v>-93.547947159999993</v>
      </c>
      <c r="F22" s="30">
        <v>-108.20377089</v>
      </c>
      <c r="G22" s="30">
        <v>-128.16829855</v>
      </c>
      <c r="H22" s="30">
        <v>-105.85377425999999</v>
      </c>
      <c r="I22" s="30">
        <v>-99.476098999999991</v>
      </c>
      <c r="J22" s="30">
        <v>-96.996303140000009</v>
      </c>
      <c r="K22" s="30">
        <v>-100.35877119</v>
      </c>
      <c r="L22" s="30">
        <v>-90.896590700000004</v>
      </c>
      <c r="M22" s="35"/>
      <c r="N22" s="30">
        <f t="shared" si="0"/>
        <v>-339.24448704999998</v>
      </c>
      <c r="O22" s="30">
        <f t="shared" si="1"/>
        <v>-441.70194270000002</v>
      </c>
      <c r="P22" s="29"/>
    </row>
    <row r="23" spans="1:16">
      <c r="A23" s="1" t="s">
        <v>18</v>
      </c>
      <c r="B23" s="1">
        <v>-46.615685499999991</v>
      </c>
      <c r="C23" s="1">
        <v>-46.406756420000001</v>
      </c>
      <c r="D23" s="1">
        <v>-83.011138089999974</v>
      </c>
      <c r="E23" s="1">
        <v>-72.99025168</v>
      </c>
      <c r="F23" s="1">
        <v>-72.33973622000002</v>
      </c>
      <c r="G23" s="1">
        <v>-78.462860580000012</v>
      </c>
      <c r="H23" s="1">
        <v>-81.786848280000001</v>
      </c>
      <c r="I23" s="1">
        <v>-221.69314598012929</v>
      </c>
      <c r="J23" s="1">
        <v>-132.21235442</v>
      </c>
      <c r="K23" s="1">
        <v>-82.879462130000007</v>
      </c>
      <c r="L23" s="1">
        <v>-80.345601899999991</v>
      </c>
      <c r="N23" s="1">
        <f t="shared" si="0"/>
        <v>-249.02383168999998</v>
      </c>
      <c r="O23" s="1">
        <f t="shared" si="1"/>
        <v>-454.28259106012933</v>
      </c>
      <c r="P23" s="29"/>
    </row>
    <row r="24" spans="1:16">
      <c r="A24" s="2" t="s">
        <v>129</v>
      </c>
      <c r="B24" s="2">
        <v>96.364370979999975</v>
      </c>
      <c r="C24" s="2">
        <v>116.21797581999996</v>
      </c>
      <c r="D24" s="2">
        <v>100.86126758000015</v>
      </c>
      <c r="E24" s="2">
        <v>129.65193430999997</v>
      </c>
      <c r="F24" s="2">
        <v>102.28077434999993</v>
      </c>
      <c r="G24" s="2">
        <v>88.590479880000032</v>
      </c>
      <c r="H24" s="2">
        <v>107.05738520999995</v>
      </c>
      <c r="I24" s="2">
        <v>-18.355765230129212</v>
      </c>
      <c r="J24" s="2">
        <v>61.354612599999989</v>
      </c>
      <c r="K24" s="2">
        <v>102.92368361999996</v>
      </c>
      <c r="L24" s="2">
        <v>98.075510340000065</v>
      </c>
      <c r="N24" s="2">
        <f t="shared" si="0"/>
        <v>443.0955486900001</v>
      </c>
      <c r="O24" s="2">
        <f t="shared" si="1"/>
        <v>279.57287420987069</v>
      </c>
      <c r="P24" s="29"/>
    </row>
    <row r="25" spans="1:16">
      <c r="A25" s="1" t="s">
        <v>164</v>
      </c>
      <c r="B25" s="1">
        <v>-24.846544340000001</v>
      </c>
      <c r="C25" s="1">
        <v>-28.58403796</v>
      </c>
      <c r="D25" s="1">
        <v>-25.800458899999999</v>
      </c>
      <c r="E25" s="1">
        <v>-32.787307640000002</v>
      </c>
      <c r="F25" s="1">
        <v>-25.874914839999999</v>
      </c>
      <c r="G25" s="1">
        <v>-27.205995729999998</v>
      </c>
      <c r="H25" s="1">
        <v>-26.581303069999997</v>
      </c>
      <c r="I25" s="1">
        <v>2.9628504325323304</v>
      </c>
      <c r="J25" s="1">
        <v>-15.409790640000001</v>
      </c>
      <c r="K25" s="1">
        <v>-25.906894780000002</v>
      </c>
      <c r="L25" s="1">
        <v>-24.658349350000002</v>
      </c>
      <c r="N25" s="1">
        <f t="shared" si="0"/>
        <v>-112.01834883999999</v>
      </c>
      <c r="O25" s="1">
        <f t="shared" si="1"/>
        <v>-76.69936320746767</v>
      </c>
      <c r="P25" s="29"/>
    </row>
    <row r="26" spans="1:16">
      <c r="A26" s="30" t="s">
        <v>6</v>
      </c>
      <c r="B26" s="30">
        <v>71.517826639999981</v>
      </c>
      <c r="C26" s="30">
        <v>87.633937859999961</v>
      </c>
      <c r="D26" s="30">
        <v>75.06080868000015</v>
      </c>
      <c r="E26" s="30">
        <v>96.864626669999964</v>
      </c>
      <c r="F26" s="30">
        <v>76.405859509999942</v>
      </c>
      <c r="G26" s="30">
        <v>61.384484150000034</v>
      </c>
      <c r="H26" s="30">
        <v>80.47608213999996</v>
      </c>
      <c r="I26" s="30">
        <v>-15.39291479759688</v>
      </c>
      <c r="J26" s="30">
        <v>45.944821959999985</v>
      </c>
      <c r="K26" s="30">
        <v>77.016788839999961</v>
      </c>
      <c r="L26" s="30">
        <v>73.41716099000007</v>
      </c>
      <c r="N26" s="30">
        <f t="shared" si="0"/>
        <v>331.07719985000006</v>
      </c>
      <c r="O26" s="30">
        <f t="shared" si="1"/>
        <v>202.87351100240303</v>
      </c>
      <c r="P26" s="29"/>
    </row>
    <row r="27" spans="1:16">
      <c r="A27" s="36"/>
      <c r="B27" s="37"/>
      <c r="C27" s="37"/>
      <c r="D27" s="37"/>
      <c r="E27" s="37"/>
      <c r="F27" s="37"/>
      <c r="G27" s="37"/>
      <c r="H27" s="37"/>
      <c r="I27" s="37"/>
      <c r="J27" s="37"/>
      <c r="K27" s="37"/>
      <c r="L27" s="37"/>
      <c r="N27" s="36"/>
      <c r="O27" s="36"/>
    </row>
    <row r="28" spans="1:16">
      <c r="A28" s="38"/>
      <c r="B28" s="39"/>
      <c r="C28" s="38"/>
      <c r="D28" s="38"/>
      <c r="E28" s="38"/>
      <c r="F28" s="38"/>
      <c r="G28" s="38"/>
      <c r="H28" s="38"/>
      <c r="I28" s="38"/>
      <c r="J28" s="38"/>
      <c r="K28" s="38"/>
      <c r="L28" s="38"/>
      <c r="N28" s="38"/>
      <c r="O28" s="38"/>
    </row>
    <row r="29" spans="1:16">
      <c r="A29" s="38"/>
      <c r="B29" s="27" t="s">
        <v>20</v>
      </c>
      <c r="C29" s="27" t="s">
        <v>20</v>
      </c>
      <c r="D29" s="27" t="s">
        <v>20</v>
      </c>
      <c r="E29" s="27" t="s">
        <v>20</v>
      </c>
      <c r="F29" s="27" t="s">
        <v>20</v>
      </c>
      <c r="G29" s="27" t="s">
        <v>20</v>
      </c>
      <c r="H29" s="27" t="s">
        <v>20</v>
      </c>
      <c r="I29" s="27" t="s">
        <v>20</v>
      </c>
      <c r="J29" s="27" t="s">
        <v>20</v>
      </c>
      <c r="K29" s="27" t="s">
        <v>20</v>
      </c>
      <c r="L29" s="27" t="s">
        <v>20</v>
      </c>
      <c r="N29" s="27" t="s">
        <v>0</v>
      </c>
      <c r="O29" s="27" t="s">
        <v>0</v>
      </c>
    </row>
    <row r="30" spans="1:16">
      <c r="A30" s="22"/>
      <c r="B30" s="27">
        <v>2018</v>
      </c>
      <c r="C30" s="27">
        <v>2018</v>
      </c>
      <c r="D30" s="27">
        <v>2018</v>
      </c>
      <c r="E30" s="27">
        <v>2018</v>
      </c>
      <c r="F30" s="27">
        <v>2019</v>
      </c>
      <c r="G30" s="27">
        <v>2019</v>
      </c>
      <c r="H30" s="27">
        <v>2019</v>
      </c>
      <c r="I30" s="27">
        <v>2019</v>
      </c>
      <c r="J30" s="27">
        <v>2020</v>
      </c>
      <c r="K30" s="27">
        <v>2020</v>
      </c>
      <c r="L30" s="27">
        <v>2020</v>
      </c>
      <c r="N30" s="27">
        <v>2018</v>
      </c>
      <c r="O30" s="27">
        <v>2019</v>
      </c>
    </row>
    <row r="31" spans="1:16" ht="15.75" thickBot="1">
      <c r="A31" s="94" t="s">
        <v>127</v>
      </c>
      <c r="B31" s="28" t="s">
        <v>153</v>
      </c>
      <c r="C31" s="28" t="s">
        <v>2</v>
      </c>
      <c r="D31" s="28" t="s">
        <v>1</v>
      </c>
      <c r="E31" s="28" t="s">
        <v>154</v>
      </c>
      <c r="F31" s="28" t="s">
        <v>153</v>
      </c>
      <c r="G31" s="28" t="s">
        <v>2</v>
      </c>
      <c r="H31" s="28" t="s">
        <v>1</v>
      </c>
      <c r="I31" s="28" t="s">
        <v>154</v>
      </c>
      <c r="J31" s="28" t="s">
        <v>153</v>
      </c>
      <c r="K31" s="28" t="s">
        <v>2</v>
      </c>
      <c r="L31" s="28" t="s">
        <v>1</v>
      </c>
      <c r="N31" s="40"/>
      <c r="O31" s="40"/>
    </row>
    <row r="32" spans="1:16">
      <c r="A32" s="41" t="s">
        <v>165</v>
      </c>
      <c r="B32" s="41"/>
      <c r="C32" s="41"/>
      <c r="D32" s="41"/>
      <c r="E32" s="41"/>
      <c r="F32" s="41"/>
      <c r="G32" s="41"/>
      <c r="H32" s="41"/>
      <c r="I32" s="41"/>
      <c r="J32" s="41"/>
      <c r="K32" s="41"/>
      <c r="L32" s="41"/>
      <c r="N32" s="41"/>
      <c r="O32" s="41"/>
    </row>
    <row r="33" spans="1:16">
      <c r="A33" s="42" t="s">
        <v>70</v>
      </c>
      <c r="B33" s="42">
        <v>490.17399999999998</v>
      </c>
      <c r="C33" s="42">
        <v>811.827</v>
      </c>
      <c r="D33" s="42">
        <v>1095.367</v>
      </c>
      <c r="E33" s="42">
        <v>1232.3520000000001</v>
      </c>
      <c r="F33" s="42">
        <v>1059.817</v>
      </c>
      <c r="G33" s="42">
        <v>1313.4949999999999</v>
      </c>
      <c r="H33" s="42">
        <v>1145.181</v>
      </c>
      <c r="I33" s="42">
        <v>614.66767404999541</v>
      </c>
      <c r="J33" s="42">
        <v>666.07196944000248</v>
      </c>
      <c r="K33" s="42">
        <v>1292.0612479799993</v>
      </c>
      <c r="L33" s="42">
        <v>1466.8256898499976</v>
      </c>
      <c r="M33" s="43"/>
      <c r="N33" s="42">
        <f>D33</f>
        <v>1095.367</v>
      </c>
      <c r="O33" s="42">
        <f>I33</f>
        <v>614.66767404999541</v>
      </c>
      <c r="P33" s="29"/>
    </row>
    <row r="34" spans="1:16">
      <c r="A34" s="42" t="s">
        <v>29</v>
      </c>
      <c r="B34" s="42">
        <v>5914.58</v>
      </c>
      <c r="C34" s="42">
        <v>6801.0240000000003</v>
      </c>
      <c r="D34" s="42">
        <v>7455.6670000000004</v>
      </c>
      <c r="E34" s="42">
        <v>7844.3209999999999</v>
      </c>
      <c r="F34" s="42">
        <v>7902.94</v>
      </c>
      <c r="G34" s="42">
        <v>8090.384</v>
      </c>
      <c r="H34" s="42">
        <v>8361.4140000000007</v>
      </c>
      <c r="I34" s="42">
        <v>8495.754171739869</v>
      </c>
      <c r="J34" s="42">
        <v>8821.3591111299975</v>
      </c>
      <c r="K34" s="42">
        <v>8403.1971369999992</v>
      </c>
      <c r="L34" s="42">
        <v>8341.1502561900015</v>
      </c>
      <c r="M34" s="43"/>
      <c r="N34" s="42">
        <f t="shared" ref="N34:N44" si="2">D34</f>
        <v>7455.6670000000004</v>
      </c>
      <c r="O34" s="42">
        <f t="shared" ref="O34:O57" si="3">I34</f>
        <v>8495.754171739869</v>
      </c>
      <c r="P34" s="29"/>
    </row>
    <row r="35" spans="1:16">
      <c r="A35" s="44" t="s">
        <v>72</v>
      </c>
      <c r="B35" s="44">
        <v>381.82400000000001</v>
      </c>
      <c r="C35" s="44">
        <v>396.81400000000002</v>
      </c>
      <c r="D35" s="44">
        <v>436.95600000000002</v>
      </c>
      <c r="E35" s="44">
        <v>436.41399999999999</v>
      </c>
      <c r="F35" s="44">
        <v>449.93</v>
      </c>
      <c r="G35" s="44">
        <v>1150.7909999999999</v>
      </c>
      <c r="H35" s="44">
        <v>1197.3800000000001</v>
      </c>
      <c r="I35" s="44">
        <v>1329.77906364</v>
      </c>
      <c r="J35" s="44">
        <v>1005.56096237</v>
      </c>
      <c r="K35" s="44">
        <v>1498.20277513</v>
      </c>
      <c r="L35" s="44">
        <v>2585.2016350800004</v>
      </c>
      <c r="M35" s="43"/>
      <c r="N35" s="44">
        <f t="shared" si="2"/>
        <v>436.95600000000002</v>
      </c>
      <c r="O35" s="44">
        <f t="shared" si="3"/>
        <v>1329.77906364</v>
      </c>
      <c r="P35" s="29"/>
    </row>
    <row r="36" spans="1:16">
      <c r="A36" s="42" t="s">
        <v>166</v>
      </c>
      <c r="B36" s="42">
        <v>61.39</v>
      </c>
      <c r="C36" s="42">
        <v>72.010999999999996</v>
      </c>
      <c r="D36" s="42">
        <v>80.686000000000007</v>
      </c>
      <c r="E36" s="42">
        <v>95.974999999999994</v>
      </c>
      <c r="F36" s="42">
        <v>109.145</v>
      </c>
      <c r="G36" s="42">
        <v>118.70099999999999</v>
      </c>
      <c r="H36" s="42">
        <v>124.91</v>
      </c>
      <c r="I36" s="42">
        <v>143.30128325999999</v>
      </c>
      <c r="J36" s="42">
        <v>145.51496674999996</v>
      </c>
      <c r="K36" s="42">
        <v>151.88384152999998</v>
      </c>
      <c r="L36" s="42">
        <v>151.94825282999997</v>
      </c>
      <c r="M36" s="43"/>
      <c r="N36" s="42">
        <f t="shared" si="2"/>
        <v>80.686000000000007</v>
      </c>
      <c r="O36" s="42">
        <f t="shared" si="3"/>
        <v>143.30128325999999</v>
      </c>
      <c r="P36" s="29"/>
    </row>
    <row r="37" spans="1:16">
      <c r="A37" s="42" t="s">
        <v>167</v>
      </c>
      <c r="B37" s="42">
        <v>0</v>
      </c>
      <c r="C37" s="42">
        <v>0</v>
      </c>
      <c r="D37" s="42">
        <v>0</v>
      </c>
      <c r="E37" s="42">
        <v>39.530999999999999</v>
      </c>
      <c r="F37" s="42">
        <v>0</v>
      </c>
      <c r="G37" s="42">
        <v>0</v>
      </c>
      <c r="H37" s="42">
        <v>0</v>
      </c>
      <c r="I37" s="42">
        <v>0.77076807999999997</v>
      </c>
      <c r="J37" s="42">
        <v>0</v>
      </c>
      <c r="K37" s="42">
        <v>0</v>
      </c>
      <c r="L37" s="42">
        <v>0</v>
      </c>
      <c r="M37" s="43"/>
      <c r="N37" s="42">
        <f t="shared" si="2"/>
        <v>0</v>
      </c>
      <c r="O37" s="42">
        <f t="shared" si="3"/>
        <v>0.77076807999999997</v>
      </c>
      <c r="P37" s="29"/>
    </row>
    <row r="38" spans="1:16">
      <c r="A38" s="42" t="s">
        <v>168</v>
      </c>
      <c r="B38" s="42">
        <v>1.367</v>
      </c>
      <c r="C38" s="42">
        <v>1.6919999999999999</v>
      </c>
      <c r="D38" s="42">
        <v>1.641</v>
      </c>
      <c r="E38" s="42">
        <v>1.6950000000000001</v>
      </c>
      <c r="F38" s="42">
        <v>18.215</v>
      </c>
      <c r="G38" s="42">
        <v>17.388000000000002</v>
      </c>
      <c r="H38" s="42">
        <v>18.341000000000001</v>
      </c>
      <c r="I38" s="42">
        <v>17.340474</v>
      </c>
      <c r="J38" s="42">
        <v>16.385312299999999</v>
      </c>
      <c r="K38" s="42">
        <v>15.284043280000002</v>
      </c>
      <c r="L38" s="42">
        <v>14.1723316</v>
      </c>
      <c r="M38" s="43"/>
      <c r="N38" s="42">
        <f t="shared" si="2"/>
        <v>1.641</v>
      </c>
      <c r="O38" s="42">
        <f t="shared" si="3"/>
        <v>17.340474</v>
      </c>
      <c r="P38" s="29"/>
    </row>
    <row r="39" spans="1:16">
      <c r="A39" s="42" t="s">
        <v>88</v>
      </c>
      <c r="B39" s="42">
        <v>9.8780000000000001</v>
      </c>
      <c r="C39" s="42">
        <v>46.820999999999998</v>
      </c>
      <c r="D39" s="42">
        <v>9.9220000000000006</v>
      </c>
      <c r="E39" s="42">
        <v>10.363</v>
      </c>
      <c r="F39" s="42">
        <v>12.175000000000001</v>
      </c>
      <c r="G39" s="42">
        <v>7.0350000000000001</v>
      </c>
      <c r="H39" s="42">
        <v>24.731000000000002</v>
      </c>
      <c r="I39" s="42">
        <v>18.814559840000001</v>
      </c>
      <c r="J39" s="42">
        <v>16.981523020000001</v>
      </c>
      <c r="K39" s="42">
        <v>13.278744349999998</v>
      </c>
      <c r="L39" s="42">
        <v>12.187321670000001</v>
      </c>
      <c r="M39" s="43"/>
      <c r="N39" s="42">
        <f t="shared" si="2"/>
        <v>9.9220000000000006</v>
      </c>
      <c r="O39" s="42">
        <f t="shared" si="3"/>
        <v>18.814559840000001</v>
      </c>
      <c r="P39" s="29"/>
    </row>
    <row r="40" spans="1:16">
      <c r="A40" s="45" t="s">
        <v>169</v>
      </c>
      <c r="B40" s="45">
        <v>6859.2129999999997</v>
      </c>
      <c r="C40" s="45">
        <v>8130.19</v>
      </c>
      <c r="D40" s="45">
        <v>9080.2379999999994</v>
      </c>
      <c r="E40" s="45">
        <v>9660.65</v>
      </c>
      <c r="F40" s="45">
        <v>9552.223</v>
      </c>
      <c r="G40" s="45">
        <v>10697.793</v>
      </c>
      <c r="H40" s="45">
        <v>10871.957</v>
      </c>
      <c r="I40" s="45">
        <v>10620.427994609865</v>
      </c>
      <c r="J40" s="45">
        <v>10671.873845010001</v>
      </c>
      <c r="K40" s="45">
        <v>11373.907789269999</v>
      </c>
      <c r="L40" s="45">
        <v>12571.485487219999</v>
      </c>
      <c r="M40" s="43"/>
      <c r="N40" s="45">
        <f t="shared" si="2"/>
        <v>9080.2379999999994</v>
      </c>
      <c r="O40" s="45">
        <f t="shared" si="3"/>
        <v>10620.427994609865</v>
      </c>
      <c r="P40" s="29"/>
    </row>
    <row r="41" spans="1:16">
      <c r="A41" s="42"/>
      <c r="B41" s="42"/>
      <c r="C41" s="42"/>
      <c r="D41" s="42"/>
      <c r="E41" s="42"/>
      <c r="F41" s="42"/>
      <c r="G41" s="42"/>
      <c r="H41" s="42"/>
      <c r="I41" s="42"/>
      <c r="J41" s="42"/>
      <c r="K41" s="42"/>
      <c r="L41" s="42"/>
      <c r="M41" s="43"/>
      <c r="N41" s="42"/>
      <c r="O41" s="42"/>
      <c r="P41" s="29"/>
    </row>
    <row r="42" spans="1:16">
      <c r="A42" s="41" t="s">
        <v>170</v>
      </c>
      <c r="B42" s="41"/>
      <c r="C42" s="41"/>
      <c r="D42" s="41"/>
      <c r="E42" s="41"/>
      <c r="F42" s="41"/>
      <c r="G42" s="41"/>
      <c r="H42" s="41"/>
      <c r="I42" s="41"/>
      <c r="J42" s="41"/>
      <c r="K42" s="41"/>
      <c r="L42" s="41"/>
      <c r="M42" s="43"/>
      <c r="N42" s="41"/>
      <c r="O42" s="41"/>
      <c r="P42" s="29"/>
    </row>
    <row r="43" spans="1:16">
      <c r="A43" s="42" t="s">
        <v>89</v>
      </c>
      <c r="B43" s="42">
        <v>4928.4070000000002</v>
      </c>
      <c r="C43" s="42">
        <v>6072.07</v>
      </c>
      <c r="D43" s="42">
        <v>6908.6509999999998</v>
      </c>
      <c r="E43" s="42">
        <v>7365.6329999999998</v>
      </c>
      <c r="F43" s="42">
        <v>7281.3810000000003</v>
      </c>
      <c r="G43" s="42">
        <v>8431.8510000000006</v>
      </c>
      <c r="H43" s="42">
        <v>8754.768</v>
      </c>
      <c r="I43" s="42">
        <v>8519.5234186199996</v>
      </c>
      <c r="J43" s="42">
        <v>8556.8315874399996</v>
      </c>
      <c r="K43" s="42">
        <v>8951.0762932300004</v>
      </c>
      <c r="L43" s="42">
        <v>10063.57830891</v>
      </c>
      <c r="M43" s="43"/>
      <c r="N43" s="42">
        <f t="shared" si="2"/>
        <v>6908.6509999999998</v>
      </c>
      <c r="O43" s="42">
        <f t="shared" si="3"/>
        <v>8519.5234186199996</v>
      </c>
      <c r="P43" s="29"/>
    </row>
    <row r="44" spans="1:16">
      <c r="A44" s="42" t="s">
        <v>171</v>
      </c>
      <c r="B44" s="42">
        <v>399.375</v>
      </c>
      <c r="C44" s="42">
        <v>399.5</v>
      </c>
      <c r="D44" s="42">
        <v>399.625</v>
      </c>
      <c r="E44" s="42">
        <v>399.75</v>
      </c>
      <c r="F44" s="42">
        <v>298.875</v>
      </c>
      <c r="G44" s="42">
        <v>231</v>
      </c>
      <c r="H44" s="42">
        <v>0</v>
      </c>
      <c r="I44" s="42">
        <v>0</v>
      </c>
      <c r="J44" s="42">
        <v>0</v>
      </c>
      <c r="K44" s="42">
        <v>0</v>
      </c>
      <c r="L44" s="42">
        <v>0</v>
      </c>
      <c r="M44" s="43"/>
      <c r="N44" s="42">
        <f t="shared" si="2"/>
        <v>399.625</v>
      </c>
      <c r="O44" s="42">
        <f t="shared" si="3"/>
        <v>0</v>
      </c>
      <c r="P44" s="29"/>
    </row>
    <row r="45" spans="1:16">
      <c r="A45" s="42" t="s">
        <v>90</v>
      </c>
      <c r="B45" s="42">
        <v>75.384</v>
      </c>
      <c r="C45" s="42">
        <v>89.031000000000006</v>
      </c>
      <c r="D45" s="42">
        <v>100.05</v>
      </c>
      <c r="E45" s="42">
        <v>100.005</v>
      </c>
      <c r="F45" s="42">
        <v>132.46299999999999</v>
      </c>
      <c r="G45" s="42">
        <v>148.84</v>
      </c>
      <c r="H45" s="42">
        <v>125.703</v>
      </c>
      <c r="I45" s="42">
        <v>149.51956248999997</v>
      </c>
      <c r="J45" s="42">
        <v>140.22505459999999</v>
      </c>
      <c r="K45" s="42">
        <v>147.02575651999999</v>
      </c>
      <c r="L45" s="42">
        <v>139.03947046000002</v>
      </c>
      <c r="M45" s="43"/>
      <c r="N45" s="42">
        <f>D45</f>
        <v>100.05</v>
      </c>
      <c r="O45" s="42">
        <f t="shared" si="3"/>
        <v>149.51956248999997</v>
      </c>
      <c r="P45" s="29"/>
    </row>
    <row r="46" spans="1:16">
      <c r="A46" s="42" t="s">
        <v>66</v>
      </c>
      <c r="B46" s="42">
        <v>64.632000000000005</v>
      </c>
      <c r="C46" s="42">
        <v>64.664000000000001</v>
      </c>
      <c r="D46" s="42">
        <v>64.697000000000003</v>
      </c>
      <c r="E46" s="42">
        <v>64.728999999999999</v>
      </c>
      <c r="F46" s="42">
        <v>64.762</v>
      </c>
      <c r="G46" s="42">
        <v>64.793999999999997</v>
      </c>
      <c r="H46" s="42">
        <v>64.826999999999998</v>
      </c>
      <c r="I46" s="42">
        <v>64.859166509999994</v>
      </c>
      <c r="J46" s="42">
        <v>64.859166509999994</v>
      </c>
      <c r="K46" s="42">
        <v>64.924166490000005</v>
      </c>
      <c r="L46" s="42">
        <v>64.956666479999996</v>
      </c>
      <c r="M46" s="43"/>
      <c r="N46" s="42">
        <f>D46</f>
        <v>64.697000000000003</v>
      </c>
      <c r="O46" s="42">
        <f t="shared" si="3"/>
        <v>64.859166509999994</v>
      </c>
      <c r="P46" s="29"/>
    </row>
    <row r="47" spans="1:16">
      <c r="A47" s="42" t="s">
        <v>172</v>
      </c>
      <c r="B47" s="42">
        <v>24.452000000000002</v>
      </c>
      <c r="C47" s="42">
        <v>53.036000000000001</v>
      </c>
      <c r="D47" s="42">
        <v>78.835999999999999</v>
      </c>
      <c r="E47" s="42">
        <v>0</v>
      </c>
      <c r="F47" s="42">
        <v>25.791</v>
      </c>
      <c r="G47" s="42">
        <v>13.55</v>
      </c>
      <c r="H47" s="42">
        <v>40.131999999999998</v>
      </c>
      <c r="I47" s="42">
        <v>0</v>
      </c>
      <c r="J47" s="42">
        <v>14.635999999999999</v>
      </c>
      <c r="K47" s="42">
        <v>40.545917340000003</v>
      </c>
      <c r="L47" s="42">
        <v>65.181628979999999</v>
      </c>
      <c r="M47" s="43"/>
      <c r="N47" s="42">
        <f>D47</f>
        <v>78.835999999999999</v>
      </c>
      <c r="O47" s="42">
        <f t="shared" si="3"/>
        <v>0</v>
      </c>
      <c r="P47" s="29"/>
    </row>
    <row r="48" spans="1:16">
      <c r="A48" s="42" t="s">
        <v>173</v>
      </c>
      <c r="B48" s="42">
        <v>10.007</v>
      </c>
      <c r="C48" s="42">
        <v>10.007</v>
      </c>
      <c r="D48" s="42">
        <v>10.007</v>
      </c>
      <c r="E48" s="42">
        <v>110.776</v>
      </c>
      <c r="F48" s="42">
        <v>27.814</v>
      </c>
      <c r="G48" s="42">
        <v>23.745999999999999</v>
      </c>
      <c r="H48" s="42">
        <v>23.745999999999999</v>
      </c>
      <c r="I48" s="42">
        <v>36.977362597467668</v>
      </c>
      <c r="J48" s="42">
        <v>-2E-3</v>
      </c>
      <c r="K48" s="42">
        <v>0</v>
      </c>
      <c r="L48" s="42"/>
      <c r="M48" s="43"/>
      <c r="N48" s="42">
        <f>D48</f>
        <v>10.007</v>
      </c>
      <c r="O48" s="42">
        <f t="shared" si="3"/>
        <v>36.977362597467668</v>
      </c>
      <c r="P48" s="29"/>
    </row>
    <row r="49" spans="1:16">
      <c r="A49" s="45" t="s">
        <v>174</v>
      </c>
      <c r="B49" s="45">
        <v>5502.2569999999996</v>
      </c>
      <c r="C49" s="45">
        <v>6688.308</v>
      </c>
      <c r="D49" s="45">
        <v>7561.866</v>
      </c>
      <c r="E49" s="45">
        <v>8040.893</v>
      </c>
      <c r="F49" s="45">
        <v>7831.0860000000002</v>
      </c>
      <c r="G49" s="45">
        <v>8913.7810000000009</v>
      </c>
      <c r="H49" s="45">
        <v>9009.1749999999993</v>
      </c>
      <c r="I49" s="45">
        <v>8770.8795102174681</v>
      </c>
      <c r="J49" s="45">
        <v>8776.5498085499985</v>
      </c>
      <c r="K49" s="45">
        <v>9203.5721335800008</v>
      </c>
      <c r="L49" s="45">
        <v>10332.756074830002</v>
      </c>
      <c r="M49" s="43"/>
      <c r="N49" s="45">
        <f>D49</f>
        <v>7561.866</v>
      </c>
      <c r="O49" s="45">
        <f t="shared" si="3"/>
        <v>8770.8795102174681</v>
      </c>
      <c r="P49" s="29"/>
    </row>
    <row r="50" spans="1:16">
      <c r="A50" s="42"/>
      <c r="B50" s="42"/>
      <c r="C50" s="42"/>
      <c r="D50" s="42"/>
      <c r="E50" s="42"/>
      <c r="F50" s="42"/>
      <c r="G50" s="42"/>
      <c r="H50" s="42"/>
      <c r="I50" s="42"/>
      <c r="J50" s="42"/>
      <c r="K50" s="42"/>
      <c r="L50" s="42"/>
      <c r="M50" s="43"/>
      <c r="N50" s="42"/>
      <c r="O50" s="42"/>
      <c r="P50" s="29"/>
    </row>
    <row r="51" spans="1:16">
      <c r="A51" s="42" t="s">
        <v>56</v>
      </c>
      <c r="B51" s="42">
        <v>171.381</v>
      </c>
      <c r="C51" s="42">
        <v>171.446</v>
      </c>
      <c r="D51" s="42">
        <v>171.464</v>
      </c>
      <c r="E51" s="42">
        <v>172.71199999999999</v>
      </c>
      <c r="F51" s="42">
        <v>182.61199999999999</v>
      </c>
      <c r="G51" s="42">
        <v>182.76900000000001</v>
      </c>
      <c r="H51" s="42">
        <v>182.76900000000001</v>
      </c>
      <c r="I51" s="42">
        <v>184.11972800000001</v>
      </c>
      <c r="J51" s="42">
        <v>184.11972800000001</v>
      </c>
      <c r="K51" s="42">
        <v>186.36849799999999</v>
      </c>
      <c r="L51" s="42">
        <v>186.53806899999998</v>
      </c>
      <c r="M51" s="43"/>
      <c r="N51" s="42">
        <f t="shared" ref="N51:N57" si="4">D51</f>
        <v>171.464</v>
      </c>
      <c r="O51" s="42">
        <f t="shared" si="3"/>
        <v>184.11972800000001</v>
      </c>
      <c r="P51" s="29"/>
    </row>
    <row r="52" spans="1:16">
      <c r="A52" s="42" t="s">
        <v>175</v>
      </c>
      <c r="B52" s="42">
        <v>771.851</v>
      </c>
      <c r="C52" s="42">
        <v>771.851</v>
      </c>
      <c r="D52" s="42">
        <v>771.851</v>
      </c>
      <c r="E52" s="42">
        <v>771.851</v>
      </c>
      <c r="F52" s="42">
        <v>786.67200000000003</v>
      </c>
      <c r="G52" s="42">
        <v>786.67200000000003</v>
      </c>
      <c r="H52" s="42">
        <v>786.67200000000003</v>
      </c>
      <c r="I52" s="42">
        <v>786.67196625000008</v>
      </c>
      <c r="J52" s="42">
        <v>786.67196624999997</v>
      </c>
      <c r="K52" s="42">
        <v>786.67196625000008</v>
      </c>
      <c r="L52" s="42">
        <v>786.67196625000008</v>
      </c>
      <c r="M52" s="43"/>
      <c r="N52" s="42">
        <f t="shared" si="4"/>
        <v>771.851</v>
      </c>
      <c r="O52" s="42">
        <f t="shared" si="3"/>
        <v>786.67196625000008</v>
      </c>
      <c r="P52" s="29"/>
    </row>
    <row r="53" spans="1:16">
      <c r="A53" s="42" t="s">
        <v>176</v>
      </c>
      <c r="B53" s="42">
        <v>38.49</v>
      </c>
      <c r="C53" s="42">
        <v>36.607999999999997</v>
      </c>
      <c r="D53" s="42">
        <v>38.948999999999998</v>
      </c>
      <c r="E53" s="42">
        <v>42.226999999999997</v>
      </c>
      <c r="F53" s="42">
        <v>43.445999999999998</v>
      </c>
      <c r="G53" s="42">
        <v>45.679000000000002</v>
      </c>
      <c r="H53" s="42">
        <v>44.947000000000003</v>
      </c>
      <c r="I53" s="42">
        <v>45.80308556</v>
      </c>
      <c r="J53" s="42">
        <v>46.656765560000004</v>
      </c>
      <c r="K53" s="42">
        <v>47.360661</v>
      </c>
      <c r="L53" s="42">
        <v>47.918548000000001</v>
      </c>
      <c r="M53" s="43"/>
      <c r="N53" s="42">
        <f t="shared" si="4"/>
        <v>38.948999999999998</v>
      </c>
      <c r="O53" s="42">
        <f t="shared" si="3"/>
        <v>45.80308556</v>
      </c>
      <c r="P53" s="29"/>
    </row>
    <row r="54" spans="1:16">
      <c r="A54" s="42" t="s">
        <v>177</v>
      </c>
      <c r="B54" s="42">
        <v>330.68400000000003</v>
      </c>
      <c r="C54" s="42">
        <v>417.42599999999999</v>
      </c>
      <c r="D54" s="42">
        <v>491.55900000000003</v>
      </c>
      <c r="E54" s="42">
        <v>588.41700000000003</v>
      </c>
      <c r="F54" s="42">
        <v>663.85699999999997</v>
      </c>
      <c r="G54" s="42">
        <v>724.34199999999998</v>
      </c>
      <c r="H54" s="42">
        <v>803.84400000000005</v>
      </c>
      <c r="I54" s="42">
        <v>788.40370553240314</v>
      </c>
      <c r="J54" s="42">
        <v>833.34054019000007</v>
      </c>
      <c r="K54" s="42">
        <v>905.40716910000003</v>
      </c>
      <c r="L54" s="42">
        <v>973.05083009000009</v>
      </c>
      <c r="M54" s="43"/>
      <c r="N54" s="42">
        <f t="shared" si="4"/>
        <v>491.55900000000003</v>
      </c>
      <c r="O54" s="42">
        <f t="shared" si="3"/>
        <v>788.40370553240314</v>
      </c>
      <c r="P54" s="29"/>
    </row>
    <row r="55" spans="1:16">
      <c r="A55" s="42" t="s">
        <v>63</v>
      </c>
      <c r="B55" s="42">
        <v>44.55</v>
      </c>
      <c r="C55" s="42">
        <v>44.55</v>
      </c>
      <c r="D55" s="42">
        <v>44.55</v>
      </c>
      <c r="E55" s="42">
        <v>44.55</v>
      </c>
      <c r="F55" s="42">
        <v>44.55</v>
      </c>
      <c r="G55" s="42">
        <v>44.55</v>
      </c>
      <c r="H55" s="42">
        <v>44.55</v>
      </c>
      <c r="I55" s="42">
        <v>44.55</v>
      </c>
      <c r="J55" s="42">
        <v>44.55</v>
      </c>
      <c r="K55" s="42">
        <v>244.55</v>
      </c>
      <c r="L55" s="42">
        <v>244.55</v>
      </c>
      <c r="M55" s="43"/>
      <c r="N55" s="42">
        <f t="shared" si="4"/>
        <v>44.55</v>
      </c>
      <c r="O55" s="42">
        <f t="shared" si="3"/>
        <v>44.55</v>
      </c>
      <c r="P55" s="29"/>
    </row>
    <row r="56" spans="1:16">
      <c r="A56" s="45" t="s">
        <v>178</v>
      </c>
      <c r="B56" s="45">
        <v>1356.9559999999999</v>
      </c>
      <c r="C56" s="45">
        <v>1441.8820000000001</v>
      </c>
      <c r="D56" s="45">
        <v>1518.3720000000001</v>
      </c>
      <c r="E56" s="45">
        <v>1619.7570000000001</v>
      </c>
      <c r="F56" s="45">
        <v>1721.1369999999999</v>
      </c>
      <c r="G56" s="45">
        <v>1784.0119999999999</v>
      </c>
      <c r="H56" s="45">
        <v>1862.7819999999999</v>
      </c>
      <c r="I56" s="45">
        <v>1849.548485342403</v>
      </c>
      <c r="J56" s="45">
        <v>1895.3390000000002</v>
      </c>
      <c r="K56" s="45">
        <v>2170.3582943500001</v>
      </c>
      <c r="L56" s="45">
        <v>2238.7294133400001</v>
      </c>
      <c r="M56" s="43"/>
      <c r="N56" s="45">
        <f t="shared" si="4"/>
        <v>1518.3720000000001</v>
      </c>
      <c r="O56" s="45">
        <f t="shared" si="3"/>
        <v>1849.548485342403</v>
      </c>
      <c r="P56" s="29"/>
    </row>
    <row r="57" spans="1:16">
      <c r="A57" s="45" t="s">
        <v>179</v>
      </c>
      <c r="B57" s="45">
        <v>6859.2129999999997</v>
      </c>
      <c r="C57" s="45">
        <v>8130.19</v>
      </c>
      <c r="D57" s="45">
        <v>9080.2379999999994</v>
      </c>
      <c r="E57" s="45">
        <v>9660.65</v>
      </c>
      <c r="F57" s="45">
        <v>9552.223</v>
      </c>
      <c r="G57" s="45">
        <v>10697.793</v>
      </c>
      <c r="H57" s="45">
        <v>10871.957</v>
      </c>
      <c r="I57" s="45">
        <v>10620.42799555987</v>
      </c>
      <c r="J57" s="45">
        <v>10671.871193399998</v>
      </c>
      <c r="K57" s="45">
        <v>11373.930427930001</v>
      </c>
      <c r="L57" s="45">
        <v>12571.485488170001</v>
      </c>
      <c r="M57" s="43"/>
      <c r="N57" s="45">
        <f t="shared" si="4"/>
        <v>9080.2379999999994</v>
      </c>
      <c r="O57" s="45">
        <f t="shared" si="3"/>
        <v>10620.42799555987</v>
      </c>
      <c r="P57" s="29"/>
    </row>
    <row r="59" spans="1:16">
      <c r="B59" s="46"/>
      <c r="C59" s="46"/>
      <c r="D59" s="46"/>
      <c r="E59" s="46"/>
      <c r="F59" s="46"/>
      <c r="G59" s="46"/>
      <c r="H59" s="46"/>
      <c r="I59" s="46"/>
      <c r="J59" s="46"/>
      <c r="K59" s="46"/>
      <c r="L59" s="46"/>
    </row>
    <row r="60" spans="1:16">
      <c r="B60" s="46"/>
      <c r="C60" s="46"/>
      <c r="D60" s="46"/>
      <c r="E60" s="46"/>
      <c r="F60" s="46"/>
      <c r="G60" s="46"/>
      <c r="H60" s="46"/>
      <c r="I60" s="46"/>
      <c r="J60" s="46"/>
      <c r="K60" s="46"/>
      <c r="L60" s="46"/>
    </row>
  </sheetData>
  <pageMargins left="0.7" right="0.7" top="0.75" bottom="0.75" header="0.3" footer="0.3"/>
  <pageSetup paperSize="9" orientation="portrait" r:id="rId1"/>
  <ignoredErrors>
    <ignoredError sqref="P5:P18 P20:P26 P19 P4 N4:N6 N15:N18 N12:N13 N8:N10 N20:N26 O4:O6 O20:O26 O15:O18 O12:O13 O8:O1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70581-A1DE-420D-AFE9-82C2D010A0A9}">
  <dimension ref="A1:G33"/>
  <sheetViews>
    <sheetView showGridLines="0" zoomScale="80" zoomScaleNormal="80" workbookViewId="0">
      <selection activeCell="B37" sqref="B37"/>
    </sheetView>
  </sheetViews>
  <sheetFormatPr baseColWidth="10" defaultColWidth="11.42578125" defaultRowHeight="15"/>
  <cols>
    <col min="1" max="1" width="69.5703125" customWidth="1"/>
  </cols>
  <sheetData>
    <row r="1" spans="1:7" ht="18.75">
      <c r="A1" s="12"/>
      <c r="B1" s="13"/>
    </row>
    <row r="2" spans="1:7" ht="18.75">
      <c r="A2" s="13" t="s">
        <v>306</v>
      </c>
      <c r="B2" s="13"/>
      <c r="C2" s="13"/>
      <c r="D2" s="13"/>
      <c r="E2" s="13"/>
      <c r="F2" s="13"/>
      <c r="G2" s="13"/>
    </row>
    <row r="3" spans="1:7" ht="18.75">
      <c r="A3" s="13"/>
      <c r="B3" s="13"/>
      <c r="C3" s="13"/>
      <c r="D3" s="13"/>
      <c r="E3" s="13"/>
      <c r="F3" s="13"/>
      <c r="G3" s="13"/>
    </row>
    <row r="4" spans="1:7" ht="15.75" thickBot="1">
      <c r="A4" s="14" t="s">
        <v>127</v>
      </c>
      <c r="B4" s="104" t="s">
        <v>196</v>
      </c>
      <c r="C4" s="15" t="s">
        <v>245</v>
      </c>
      <c r="D4" s="15" t="s">
        <v>248</v>
      </c>
      <c r="E4" s="15" t="s">
        <v>251</v>
      </c>
      <c r="F4" s="15" t="s">
        <v>253</v>
      </c>
      <c r="G4" s="15">
        <v>2019</v>
      </c>
    </row>
    <row r="5" spans="1:7">
      <c r="A5" s="21" t="s">
        <v>128</v>
      </c>
      <c r="B5" s="105"/>
      <c r="C5" s="105"/>
      <c r="D5" s="105"/>
      <c r="E5" s="105"/>
      <c r="F5" s="105"/>
      <c r="G5" s="105"/>
    </row>
    <row r="6" spans="1:7">
      <c r="A6" s="16" t="s">
        <v>129</v>
      </c>
      <c r="B6" s="106"/>
      <c r="C6" s="114">
        <v>98.053796519999935</v>
      </c>
      <c r="D6" s="114">
        <v>107.05738520999989</v>
      </c>
      <c r="E6" s="273">
        <v>262.35379651999995</v>
      </c>
      <c r="F6" s="114">
        <v>297.92863943999993</v>
      </c>
      <c r="G6" s="114">
        <v>279.57287420987063</v>
      </c>
    </row>
    <row r="7" spans="1:7">
      <c r="A7" s="16" t="s">
        <v>130</v>
      </c>
      <c r="B7" s="106"/>
      <c r="C7" s="114">
        <v>0</v>
      </c>
      <c r="D7" s="114">
        <v>0</v>
      </c>
      <c r="E7" s="273">
        <v>-37</v>
      </c>
      <c r="F7" s="114">
        <v>-87.029680999999997</v>
      </c>
      <c r="G7" s="114">
        <v>-107.2</v>
      </c>
    </row>
    <row r="8" spans="1:7">
      <c r="A8" s="16" t="s">
        <v>131</v>
      </c>
      <c r="B8" s="106">
        <v>7</v>
      </c>
      <c r="C8" s="114">
        <v>18.280862020000001</v>
      </c>
      <c r="D8" s="114">
        <v>14.298263279999999</v>
      </c>
      <c r="E8" s="273">
        <v>53.480862020000004</v>
      </c>
      <c r="F8" s="114">
        <v>38.901977839999986</v>
      </c>
      <c r="G8" s="114">
        <v>54.902900119999984</v>
      </c>
    </row>
    <row r="9" spans="1:7">
      <c r="A9" s="16" t="s">
        <v>132</v>
      </c>
      <c r="B9" s="107">
        <v>2</v>
      </c>
      <c r="C9" s="114">
        <v>81.991093169870737</v>
      </c>
      <c r="D9" s="114">
        <v>60.362458149999952</v>
      </c>
      <c r="E9" s="273">
        <v>338.09109316987076</v>
      </c>
      <c r="F9" s="114">
        <v>136.68973151999995</v>
      </c>
      <c r="G9" s="114">
        <v>338.497749240129</v>
      </c>
    </row>
    <row r="10" spans="1:7">
      <c r="A10" s="16" t="s">
        <v>133</v>
      </c>
      <c r="B10" s="106" t="s">
        <v>307</v>
      </c>
      <c r="C10" s="114">
        <v>-19.887177620003001</v>
      </c>
      <c r="D10" s="114">
        <v>-331.39309712000249</v>
      </c>
      <c r="E10" s="273">
        <v>-183.487177620003</v>
      </c>
      <c r="F10" s="114">
        <v>-653.78260373000012</v>
      </c>
      <c r="G10" s="114">
        <v>-989.93047346000003</v>
      </c>
    </row>
    <row r="11" spans="1:7">
      <c r="A11" s="16" t="s">
        <v>134</v>
      </c>
      <c r="B11" s="106"/>
      <c r="C11" s="273">
        <v>56.883168468445881</v>
      </c>
      <c r="D11" s="114">
        <v>55.693633219634336</v>
      </c>
      <c r="E11" s="273">
        <v>430.98316846844591</v>
      </c>
      <c r="F11" s="114">
        <v>-30.192212756437698</v>
      </c>
      <c r="G11" s="114">
        <v>-18.351577765302004</v>
      </c>
    </row>
    <row r="12" spans="1:7">
      <c r="A12" s="16" t="s">
        <v>135</v>
      </c>
      <c r="B12" s="107">
        <v>4</v>
      </c>
      <c r="C12" s="114">
        <v>1112.5020156800001</v>
      </c>
      <c r="D12" s="114">
        <v>322.91724161999991</v>
      </c>
      <c r="E12" s="273">
        <v>1544.10201568</v>
      </c>
      <c r="F12" s="114">
        <v>1389.1349087199987</v>
      </c>
      <c r="G12" s="114">
        <v>1153.8901135900001</v>
      </c>
    </row>
    <row r="13" spans="1:7">
      <c r="A13" s="18" t="s">
        <v>136</v>
      </c>
      <c r="B13" s="106"/>
      <c r="C13" s="273">
        <v>-72.709202531271558</v>
      </c>
      <c r="D13" s="114">
        <v>-60.959810346643302</v>
      </c>
      <c r="E13" s="273">
        <v>-362.50920253127157</v>
      </c>
      <c r="F13" s="114">
        <v>-58.294387052565298</v>
      </c>
      <c r="G13" s="114">
        <v>-46.863124036575996</v>
      </c>
    </row>
    <row r="14" spans="1:7">
      <c r="A14" s="16" t="s">
        <v>137</v>
      </c>
      <c r="B14" s="106">
        <v>4</v>
      </c>
      <c r="C14" s="273">
        <v>-1086.9988599500005</v>
      </c>
      <c r="D14" s="114">
        <v>-46.589558769999996</v>
      </c>
      <c r="E14" s="273">
        <v>-1255.3988599500005</v>
      </c>
      <c r="F14" s="114">
        <v>-760.96665787999996</v>
      </c>
      <c r="G14" s="114">
        <v>-893.36555392000002</v>
      </c>
    </row>
    <row r="15" spans="1:7">
      <c r="A15" s="16" t="s">
        <v>138</v>
      </c>
      <c r="B15" s="106"/>
      <c r="C15" s="273">
        <v>1.5999999999999999</v>
      </c>
      <c r="D15" s="273">
        <v>-29.505896999998601</v>
      </c>
      <c r="E15" s="273">
        <v>1.7999999999999998</v>
      </c>
      <c r="F15" s="114">
        <v>3.6820677056609799</v>
      </c>
      <c r="G15" s="114">
        <v>31.647632890002797</v>
      </c>
    </row>
    <row r="16" spans="1:7">
      <c r="A16" s="19" t="s">
        <v>139</v>
      </c>
      <c r="B16" s="20"/>
      <c r="C16" s="274">
        <v>189.71569575704174</v>
      </c>
      <c r="D16" s="274">
        <v>91.880618242989712</v>
      </c>
      <c r="E16" s="275">
        <v>792.4156957570417</v>
      </c>
      <c r="F16" s="274">
        <v>276.07178280665653</v>
      </c>
      <c r="G16" s="274">
        <v>-197.19945913187564</v>
      </c>
    </row>
    <row r="17" spans="1:7">
      <c r="A17" s="16"/>
      <c r="B17" s="17"/>
      <c r="C17" s="114"/>
      <c r="D17" s="114"/>
      <c r="E17" s="276"/>
      <c r="F17" s="114"/>
      <c r="G17" s="114"/>
    </row>
    <row r="18" spans="1:7">
      <c r="A18" s="21" t="s">
        <v>140</v>
      </c>
      <c r="B18" s="10"/>
      <c r="D18" s="277"/>
      <c r="E18" s="117"/>
      <c r="F18" s="277"/>
    </row>
    <row r="19" spans="1:7">
      <c r="A19" s="16" t="s">
        <v>141</v>
      </c>
      <c r="B19" s="106">
        <v>7</v>
      </c>
      <c r="C19" s="114">
        <v>0</v>
      </c>
      <c r="D19" s="114">
        <v>0</v>
      </c>
      <c r="E19" s="273">
        <v>-1</v>
      </c>
      <c r="F19" s="114">
        <v>-0.44474428566072799</v>
      </c>
      <c r="G19" s="114">
        <v>-0.6</v>
      </c>
    </row>
    <row r="20" spans="1:7">
      <c r="A20" s="16" t="s">
        <v>142</v>
      </c>
      <c r="B20" s="106">
        <v>7</v>
      </c>
      <c r="C20" s="114">
        <v>-17.219516799999997</v>
      </c>
      <c r="D20" s="114">
        <v>-19.460092150000001</v>
      </c>
      <c r="E20" s="273">
        <v>-58.6195168</v>
      </c>
      <c r="F20" s="114">
        <v>-65.161685570000003</v>
      </c>
      <c r="G20" s="114">
        <v>-98.6</v>
      </c>
    </row>
    <row r="21" spans="1:7">
      <c r="A21" s="19" t="s">
        <v>143</v>
      </c>
      <c r="B21" s="23"/>
      <c r="C21" s="115">
        <v>-17.219516799999997</v>
      </c>
      <c r="D21" s="115">
        <v>-19.460092150000001</v>
      </c>
      <c r="E21" s="278">
        <v>-59.6195168</v>
      </c>
      <c r="F21" s="115">
        <v>-65.606429855660735</v>
      </c>
      <c r="G21" s="115">
        <v>-99.199999999999989</v>
      </c>
    </row>
    <row r="22" spans="1:7">
      <c r="A22" s="16"/>
      <c r="B22" s="17"/>
      <c r="C22" s="114"/>
      <c r="D22" s="114"/>
      <c r="E22" s="276"/>
      <c r="F22" s="114"/>
      <c r="G22" s="114"/>
    </row>
    <row r="23" spans="1:7">
      <c r="A23" s="21" t="s">
        <v>144</v>
      </c>
      <c r="B23" s="91"/>
      <c r="E23" s="117"/>
      <c r="G23" s="48"/>
    </row>
    <row r="24" spans="1:7">
      <c r="A24" s="16" t="s">
        <v>145</v>
      </c>
      <c r="B24" s="106"/>
      <c r="C24" s="114">
        <v>0.16957099999999628</v>
      </c>
      <c r="D24" s="114">
        <v>0</v>
      </c>
      <c r="E24" s="273">
        <v>2.3695709999999965</v>
      </c>
      <c r="F24" s="114">
        <v>24.877576239999936</v>
      </c>
      <c r="G24" s="114">
        <v>26.2</v>
      </c>
    </row>
    <row r="25" spans="1:7">
      <c r="A25" s="48" t="s">
        <v>308</v>
      </c>
      <c r="B25" s="106"/>
      <c r="C25" s="114">
        <v>0</v>
      </c>
      <c r="D25" s="114">
        <v>0</v>
      </c>
      <c r="E25" s="273">
        <v>200</v>
      </c>
      <c r="F25" s="114">
        <v>0</v>
      </c>
      <c r="G25" s="114">
        <v>0</v>
      </c>
    </row>
    <row r="26" spans="1:7">
      <c r="A26" s="16" t="s">
        <v>146</v>
      </c>
      <c r="B26" s="106"/>
      <c r="C26" s="114">
        <v>0</v>
      </c>
      <c r="D26" s="114">
        <v>-239</v>
      </c>
      <c r="E26" s="273">
        <v>0</v>
      </c>
      <c r="F26" s="114">
        <v>-400</v>
      </c>
      <c r="G26" s="114">
        <v>-400</v>
      </c>
    </row>
    <row r="27" spans="1:7">
      <c r="A27" s="16" t="s">
        <v>309</v>
      </c>
      <c r="B27" s="106"/>
      <c r="C27" s="114">
        <v>-5.2809999999999997</v>
      </c>
      <c r="D27" s="114">
        <v>-0.97404999999999997</v>
      </c>
      <c r="E27" s="273">
        <v>-7.2809999999999997</v>
      </c>
      <c r="F27" s="114">
        <v>-2.8392629999999999</v>
      </c>
      <c r="G27" s="114">
        <v>-3.8</v>
      </c>
    </row>
    <row r="28" spans="1:7">
      <c r="A28" s="19" t="s">
        <v>147</v>
      </c>
      <c r="B28" s="23"/>
      <c r="C28" s="115">
        <v>-5.1114290000000038</v>
      </c>
      <c r="D28" s="115">
        <v>-239.97405000000001</v>
      </c>
      <c r="E28" s="278">
        <v>195.088571</v>
      </c>
      <c r="F28" s="115">
        <v>-377.96168676000008</v>
      </c>
      <c r="G28" s="115">
        <v>-377.6</v>
      </c>
    </row>
    <row r="29" spans="1:7">
      <c r="A29" s="16"/>
      <c r="B29" s="91"/>
      <c r="C29" s="48"/>
      <c r="D29" s="48"/>
      <c r="E29" s="199"/>
      <c r="F29" s="48"/>
      <c r="G29" s="48"/>
    </row>
    <row r="30" spans="1:7">
      <c r="A30" s="16" t="s">
        <v>148</v>
      </c>
      <c r="B30" s="106"/>
      <c r="C30" s="114">
        <v>167.38474995704172</v>
      </c>
      <c r="D30" s="114">
        <v>-167.55352390701029</v>
      </c>
      <c r="E30" s="273">
        <v>927.88474995704166</v>
      </c>
      <c r="F30" s="114">
        <v>-167.49633380900428</v>
      </c>
      <c r="G30" s="114">
        <v>-674</v>
      </c>
    </row>
    <row r="31" spans="1:7">
      <c r="A31" s="16" t="s">
        <v>149</v>
      </c>
      <c r="B31" s="106">
        <v>4</v>
      </c>
      <c r="C31" s="114">
        <v>1292.1440908912805</v>
      </c>
      <c r="D31" s="114">
        <v>1313.4945806100004</v>
      </c>
      <c r="E31" s="273">
        <v>614.70660841187805</v>
      </c>
      <c r="F31" s="114">
        <v>1232.3523296000001</v>
      </c>
      <c r="G31" s="114">
        <v>1232.4000000000001</v>
      </c>
    </row>
    <row r="32" spans="1:7">
      <c r="A32" s="24" t="s">
        <v>150</v>
      </c>
      <c r="B32" s="106"/>
      <c r="C32" s="114">
        <v>7.2294124203288908</v>
      </c>
      <c r="D32" s="114">
        <v>-0.76044905299103305</v>
      </c>
      <c r="E32" s="273">
        <v>-75.835586194034036</v>
      </c>
      <c r="F32" s="114">
        <v>80.324611859002999</v>
      </c>
      <c r="G32" s="114">
        <v>56.306608411878003</v>
      </c>
    </row>
    <row r="33" spans="1:7">
      <c r="A33" s="19" t="s">
        <v>151</v>
      </c>
      <c r="B33" s="108">
        <v>4</v>
      </c>
      <c r="C33" s="278">
        <v>1466.7582532686511</v>
      </c>
      <c r="D33" s="278">
        <v>1145.180607649999</v>
      </c>
      <c r="E33" s="278">
        <v>1466.7557721748858</v>
      </c>
      <c r="F33" s="115">
        <v>1145.1806076499988</v>
      </c>
      <c r="G33" s="115">
        <v>614.70660841187805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78119-6852-49CB-B92D-CD4FD60D901C}">
  <sheetPr>
    <tabColor theme="2"/>
  </sheetPr>
  <dimension ref="A1:N516"/>
  <sheetViews>
    <sheetView showGridLines="0" zoomScale="90" zoomScaleNormal="90" zoomScaleSheetLayoutView="70" workbookViewId="0">
      <selection activeCell="K125" sqref="K125"/>
    </sheetView>
  </sheetViews>
  <sheetFormatPr baseColWidth="10" defaultColWidth="9.140625" defaultRowHeight="12.75"/>
  <cols>
    <col min="1" max="1" width="52.5703125" style="48" customWidth="1"/>
    <col min="2" max="2" width="14.7109375" style="48" bestFit="1" customWidth="1"/>
    <col min="3" max="4" width="12.5703125" style="48" bestFit="1" customWidth="1"/>
    <col min="5" max="5" width="12.5703125" style="48" customWidth="1"/>
    <col min="6" max="6" width="13.28515625" style="48" bestFit="1" customWidth="1"/>
    <col min="7" max="7" width="10.42578125" style="48" customWidth="1"/>
    <col min="8" max="16384" width="9.140625" style="48"/>
  </cols>
  <sheetData>
    <row r="1" spans="1:7" ht="18.75">
      <c r="A1" s="47" t="s">
        <v>21</v>
      </c>
    </row>
    <row r="3" spans="1:7" ht="15">
      <c r="A3" s="49" t="s">
        <v>22</v>
      </c>
      <c r="B3" s="49"/>
      <c r="C3" s="50"/>
      <c r="D3" s="50"/>
      <c r="E3" s="50"/>
      <c r="F3" s="50"/>
      <c r="G3" s="50"/>
    </row>
    <row r="4" spans="1:7">
      <c r="B4" s="51"/>
      <c r="C4" s="52"/>
      <c r="D4" s="52"/>
      <c r="E4" s="52"/>
      <c r="F4" s="52"/>
    </row>
    <row r="5" spans="1:7" ht="40.5" customHeight="1">
      <c r="A5" s="284" t="s">
        <v>303</v>
      </c>
      <c r="B5" s="284"/>
      <c r="C5" s="284"/>
      <c r="D5" s="284"/>
      <c r="E5" s="284"/>
      <c r="F5" s="284"/>
      <c r="G5" s="284"/>
    </row>
    <row r="6" spans="1:7">
      <c r="A6" s="51"/>
      <c r="B6" s="51"/>
      <c r="C6" s="52"/>
      <c r="D6" s="52"/>
      <c r="E6" s="52"/>
      <c r="F6" s="52"/>
      <c r="G6" s="52"/>
    </row>
    <row r="7" spans="1:7" ht="15">
      <c r="A7" s="49" t="s">
        <v>23</v>
      </c>
      <c r="B7" s="51"/>
      <c r="C7" s="52"/>
      <c r="D7" s="52"/>
      <c r="E7" s="52"/>
      <c r="F7" s="52"/>
      <c r="G7" s="52"/>
    </row>
    <row r="8" spans="1:7" ht="15">
      <c r="A8" s="49"/>
      <c r="B8" s="51"/>
      <c r="C8" s="52"/>
      <c r="D8" s="52"/>
      <c r="E8" s="52"/>
      <c r="F8" s="52"/>
      <c r="G8" s="52"/>
    </row>
    <row r="9" spans="1:7" ht="277.5" customHeight="1">
      <c r="A9" s="282" t="s">
        <v>304</v>
      </c>
      <c r="B9" s="282"/>
      <c r="C9" s="282"/>
      <c r="D9" s="282"/>
      <c r="E9" s="282"/>
      <c r="F9" s="52"/>
      <c r="G9" s="52"/>
    </row>
    <row r="11" spans="1:7" ht="15">
      <c r="A11" s="50" t="s">
        <v>24</v>
      </c>
      <c r="B11" s="49"/>
      <c r="C11" s="50"/>
      <c r="D11" s="50"/>
      <c r="E11" s="50"/>
      <c r="F11" s="50"/>
    </row>
    <row r="12" spans="1:7" ht="15">
      <c r="A12" s="53" t="s">
        <v>25</v>
      </c>
      <c r="B12" s="54" t="s">
        <v>224</v>
      </c>
      <c r="C12" s="54" t="s">
        <v>225</v>
      </c>
      <c r="D12" s="54" t="s">
        <v>226</v>
      </c>
      <c r="E12" s="55"/>
    </row>
    <row r="13" spans="1:7">
      <c r="A13" s="57" t="s">
        <v>24</v>
      </c>
      <c r="B13" s="95">
        <v>9489.3876888400009</v>
      </c>
      <c r="C13" s="95">
        <v>9305.9</v>
      </c>
      <c r="D13" s="95">
        <v>8969.7999999999993</v>
      </c>
      <c r="E13" s="58"/>
    </row>
    <row r="14" spans="1:7">
      <c r="A14" s="59" t="s">
        <v>26</v>
      </c>
      <c r="B14" s="60">
        <v>9489.3876888400009</v>
      </c>
      <c r="C14" s="60">
        <v>9305.9</v>
      </c>
      <c r="D14" s="60">
        <v>8969.7999999999993</v>
      </c>
      <c r="E14" s="61"/>
      <c r="G14" s="56" t="s">
        <v>27</v>
      </c>
    </row>
    <row r="15" spans="1:7">
      <c r="A15" s="57" t="s">
        <v>189</v>
      </c>
      <c r="B15" s="62">
        <v>1148.2374326500001</v>
      </c>
      <c r="C15" s="62">
        <v>810.1</v>
      </c>
      <c r="D15" s="62">
        <v>608.29999999999995</v>
      </c>
      <c r="E15" s="62"/>
      <c r="G15" s="63"/>
    </row>
    <row r="16" spans="1:7" ht="13.5" thickBot="1">
      <c r="A16" s="64" t="s">
        <v>29</v>
      </c>
      <c r="B16" s="65">
        <v>8341.1502561900015</v>
      </c>
      <c r="C16" s="65">
        <v>8495.7999999999993</v>
      </c>
      <c r="D16" s="65">
        <v>8361.4</v>
      </c>
      <c r="E16" s="61" t="s">
        <v>3</v>
      </c>
      <c r="G16" s="66"/>
    </row>
    <row r="17" spans="1:8">
      <c r="A17" s="51"/>
      <c r="B17" s="67"/>
      <c r="C17" s="61"/>
      <c r="D17" s="61"/>
      <c r="E17" s="61"/>
    </row>
    <row r="18" spans="1:8">
      <c r="A18" s="50"/>
      <c r="B18" s="50"/>
      <c r="C18" s="50"/>
      <c r="D18" s="50"/>
      <c r="E18" s="50"/>
      <c r="F18" s="50"/>
      <c r="G18" s="50"/>
    </row>
    <row r="19" spans="1:8">
      <c r="A19" s="50" t="s">
        <v>227</v>
      </c>
      <c r="C19" s="50"/>
      <c r="D19" s="50"/>
      <c r="E19" s="50"/>
      <c r="F19" s="50"/>
    </row>
    <row r="20" spans="1:8" ht="15">
      <c r="A20" s="68" t="s">
        <v>25</v>
      </c>
      <c r="B20" s="54" t="s">
        <v>224</v>
      </c>
      <c r="C20" s="54" t="s">
        <v>225</v>
      </c>
      <c r="D20" s="54" t="s">
        <v>226</v>
      </c>
      <c r="E20" s="55"/>
    </row>
    <row r="21" spans="1:8">
      <c r="A21" s="48" t="s">
        <v>190</v>
      </c>
      <c r="B21" s="58">
        <v>1928.5679090000001</v>
      </c>
      <c r="C21" s="58">
        <v>1284.8959558014301</v>
      </c>
      <c r="D21" s="58">
        <v>1060.5999999999999</v>
      </c>
      <c r="E21" s="58"/>
    </row>
    <row r="22" spans="1:8">
      <c r="A22" s="48" t="s">
        <v>191</v>
      </c>
      <c r="B22" s="58">
        <v>801.49895942657008</v>
      </c>
      <c r="C22" s="58">
        <v>493.63917617380599</v>
      </c>
      <c r="D22" s="58">
        <v>356.19377950113977</v>
      </c>
      <c r="E22" s="58"/>
    </row>
    <row r="23" spans="1:8" ht="13.5" thickBot="1">
      <c r="A23" s="69" t="s">
        <v>30</v>
      </c>
      <c r="B23" s="70">
        <v>1127.06894957343</v>
      </c>
      <c r="C23" s="70">
        <v>791.25677962762416</v>
      </c>
      <c r="D23" s="70">
        <v>704.40622049886019</v>
      </c>
      <c r="E23" s="71"/>
      <c r="F23" s="72"/>
    </row>
    <row r="24" spans="1:8">
      <c r="B24" s="73"/>
      <c r="C24" s="58"/>
      <c r="D24" s="58"/>
      <c r="E24" s="58"/>
    </row>
    <row r="25" spans="1:8" ht="35.25" customHeight="1">
      <c r="A25" s="284" t="s">
        <v>187</v>
      </c>
      <c r="B25" s="284"/>
      <c r="C25" s="284"/>
      <c r="D25" s="284"/>
      <c r="E25" s="284"/>
      <c r="F25" s="284"/>
      <c r="G25" s="284"/>
    </row>
    <row r="26" spans="1:8">
      <c r="C26" s="73"/>
      <c r="D26" s="73"/>
      <c r="E26" s="73"/>
      <c r="F26" s="73"/>
      <c r="G26" s="74"/>
    </row>
    <row r="27" spans="1:8" ht="15">
      <c r="A27" s="50" t="s">
        <v>49</v>
      </c>
      <c r="B27" s="109"/>
      <c r="C27" s="109"/>
      <c r="D27" s="109"/>
      <c r="E27" s="55"/>
    </row>
    <row r="28" spans="1:8" ht="15">
      <c r="A28" s="50"/>
      <c r="B28" s="109"/>
      <c r="C28" s="109"/>
      <c r="D28" s="109"/>
      <c r="E28" s="55"/>
    </row>
    <row r="29" spans="1:8" ht="15.75">
      <c r="A29" s="182" t="s">
        <v>305</v>
      </c>
      <c r="B29" s="110"/>
      <c r="C29" s="110"/>
      <c r="D29" s="110"/>
      <c r="E29" s="110"/>
    </row>
    <row r="30" spans="1:8" ht="15.75">
      <c r="A30" s="182"/>
      <c r="B30" s="110"/>
      <c r="C30" s="110"/>
      <c r="D30" s="110"/>
      <c r="E30" s="110"/>
    </row>
    <row r="31" spans="1:8" ht="15">
      <c r="A31" s="68" t="s">
        <v>25</v>
      </c>
      <c r="B31" s="54"/>
      <c r="C31" s="54"/>
      <c r="D31" s="54"/>
      <c r="E31" s="54"/>
      <c r="F31" s="54"/>
      <c r="G31" s="54"/>
      <c r="H31" s="54"/>
    </row>
    <row r="32" spans="1:8">
      <c r="A32" s="141"/>
      <c r="B32" s="142"/>
      <c r="C32" s="142"/>
      <c r="D32" s="142"/>
      <c r="E32" s="142"/>
      <c r="F32" s="142"/>
      <c r="G32" s="142"/>
      <c r="H32" s="142"/>
    </row>
    <row r="33" spans="1:14" ht="15">
      <c r="A33" s="133"/>
      <c r="B33" s="285" t="s">
        <v>50</v>
      </c>
      <c r="C33" s="286"/>
      <c r="D33" s="287"/>
      <c r="E33" s="143" t="s">
        <v>51</v>
      </c>
      <c r="F33" s="144" t="s">
        <v>52</v>
      </c>
      <c r="G33" s="288" t="s">
        <v>197</v>
      </c>
      <c r="H33" s="293" t="s">
        <v>34</v>
      </c>
    </row>
    <row r="34" spans="1:14" ht="15">
      <c r="A34" s="145" t="s">
        <v>228</v>
      </c>
      <c r="B34" s="146" t="s">
        <v>31</v>
      </c>
      <c r="C34" s="147" t="s">
        <v>32</v>
      </c>
      <c r="D34" s="146" t="s">
        <v>33</v>
      </c>
      <c r="E34" s="148" t="s">
        <v>229</v>
      </c>
      <c r="F34" s="149" t="s">
        <v>230</v>
      </c>
      <c r="G34" s="289"/>
      <c r="H34" s="294"/>
    </row>
    <row r="35" spans="1:14">
      <c r="A35" s="150" t="s">
        <v>53</v>
      </c>
      <c r="B35" s="151">
        <v>134.18246651000001</v>
      </c>
      <c r="C35" s="152">
        <v>85.332190029999992</v>
      </c>
      <c r="D35" s="153">
        <v>35.885131630000004</v>
      </c>
      <c r="E35" s="154">
        <v>34.472510910000004</v>
      </c>
      <c r="F35" s="154">
        <v>18.515425230000002</v>
      </c>
      <c r="G35" s="154">
        <v>0.3</v>
      </c>
      <c r="H35" s="155">
        <v>308.68772431000002</v>
      </c>
    </row>
    <row r="36" spans="1:14">
      <c r="A36" s="150" t="s">
        <v>54</v>
      </c>
      <c r="B36" s="156">
        <v>6.4200291799999993</v>
      </c>
      <c r="C36" s="157">
        <v>6.2149296500000002</v>
      </c>
      <c r="D36" s="158">
        <v>1.9188540299999999</v>
      </c>
      <c r="E36" s="158">
        <v>4.7776387300000005</v>
      </c>
      <c r="F36" s="158">
        <v>13.02436342</v>
      </c>
      <c r="G36" s="158">
        <v>2.2000000000000002</v>
      </c>
      <c r="H36" s="155">
        <v>34.455815010000002</v>
      </c>
    </row>
    <row r="37" spans="1:14" ht="13.5" thickBot="1">
      <c r="A37" s="159" t="s">
        <v>34</v>
      </c>
      <c r="B37" s="160">
        <v>140.60249569000001</v>
      </c>
      <c r="C37" s="160">
        <v>91.547119679999994</v>
      </c>
      <c r="D37" s="160">
        <v>37.803985660000002</v>
      </c>
      <c r="E37" s="160">
        <v>39.250149640000004</v>
      </c>
      <c r="F37" s="160">
        <v>31.539788650000002</v>
      </c>
      <c r="G37" s="160">
        <v>2.5</v>
      </c>
      <c r="H37" s="161">
        <v>343.34353931999999</v>
      </c>
    </row>
    <row r="38" spans="1:14">
      <c r="A38" s="162"/>
      <c r="B38" s="163"/>
      <c r="C38" s="163"/>
      <c r="D38" s="163"/>
      <c r="E38" s="163"/>
      <c r="F38" s="163"/>
      <c r="G38" s="163"/>
      <c r="H38" s="163"/>
    </row>
    <row r="39" spans="1:14" ht="15">
      <c r="A39" s="133"/>
      <c r="B39" s="285" t="s">
        <v>50</v>
      </c>
      <c r="C39" s="286"/>
      <c r="D39" s="287"/>
      <c r="E39" s="143" t="s">
        <v>51</v>
      </c>
      <c r="F39" s="144" t="s">
        <v>52</v>
      </c>
      <c r="G39" s="288" t="s">
        <v>197</v>
      </c>
      <c r="H39" s="293" t="s">
        <v>34</v>
      </c>
    </row>
    <row r="40" spans="1:14" ht="15">
      <c r="A40" s="145" t="s">
        <v>231</v>
      </c>
      <c r="B40" s="146" t="s">
        <v>31</v>
      </c>
      <c r="C40" s="147" t="s">
        <v>32</v>
      </c>
      <c r="D40" s="146" t="s">
        <v>33</v>
      </c>
      <c r="E40" s="148" t="s">
        <v>229</v>
      </c>
      <c r="F40" s="149" t="s">
        <v>230</v>
      </c>
      <c r="G40" s="289"/>
      <c r="H40" s="294"/>
    </row>
    <row r="41" spans="1:14">
      <c r="A41" s="150" t="s">
        <v>53</v>
      </c>
      <c r="B41" s="151">
        <v>154.5</v>
      </c>
      <c r="C41" s="151">
        <v>76.900000000000006</v>
      </c>
      <c r="D41" s="151">
        <v>33.200000000000003</v>
      </c>
      <c r="E41" s="151">
        <v>40.5</v>
      </c>
      <c r="F41" s="151">
        <v>12.8</v>
      </c>
      <c r="G41" s="151">
        <v>4.7</v>
      </c>
      <c r="H41" s="155">
        <v>322.60000000000002</v>
      </c>
    </row>
    <row r="42" spans="1:14">
      <c r="A42" s="150" t="s">
        <v>54</v>
      </c>
      <c r="B42" s="151">
        <v>11.3</v>
      </c>
      <c r="C42" s="151">
        <v>6.6</v>
      </c>
      <c r="D42" s="151">
        <v>0.9</v>
      </c>
      <c r="E42" s="151">
        <v>10.199999999999999</v>
      </c>
      <c r="F42" s="151">
        <v>10.199999999999999</v>
      </c>
      <c r="G42" s="151">
        <v>3.3</v>
      </c>
      <c r="H42" s="155">
        <v>42.499999999999993</v>
      </c>
    </row>
    <row r="43" spans="1:14" ht="13.5" thickBot="1">
      <c r="A43" s="159" t="s">
        <v>34</v>
      </c>
      <c r="B43" s="160">
        <v>165.8</v>
      </c>
      <c r="C43" s="160">
        <v>83.5</v>
      </c>
      <c r="D43" s="160">
        <v>34.1</v>
      </c>
      <c r="E43" s="160">
        <v>50.7</v>
      </c>
      <c r="F43" s="160">
        <v>23</v>
      </c>
      <c r="G43" s="160">
        <v>8</v>
      </c>
      <c r="H43" s="161">
        <v>365.1</v>
      </c>
    </row>
    <row r="44" spans="1:14">
      <c r="A44" s="162"/>
      <c r="B44" s="163"/>
      <c r="C44" s="163"/>
      <c r="D44" s="163"/>
      <c r="E44" s="163"/>
      <c r="F44" s="163"/>
      <c r="G44" s="163"/>
      <c r="H44" s="163"/>
    </row>
    <row r="45" spans="1:14" ht="15">
      <c r="A45" s="164"/>
      <c r="B45" s="285" t="s">
        <v>50</v>
      </c>
      <c r="C45" s="286"/>
      <c r="D45" s="287"/>
      <c r="E45" s="143" t="s">
        <v>51</v>
      </c>
      <c r="F45" s="144" t="s">
        <v>52</v>
      </c>
      <c r="G45" s="288" t="s">
        <v>197</v>
      </c>
      <c r="H45" s="293" t="s">
        <v>34</v>
      </c>
      <c r="N45" s="48" t="s">
        <v>3</v>
      </c>
    </row>
    <row r="46" spans="1:14" ht="15">
      <c r="A46" s="145" t="s">
        <v>232</v>
      </c>
      <c r="B46" s="146" t="s">
        <v>31</v>
      </c>
      <c r="C46" s="147" t="s">
        <v>32</v>
      </c>
      <c r="D46" s="146" t="s">
        <v>33</v>
      </c>
      <c r="E46" s="148" t="s">
        <v>229</v>
      </c>
      <c r="F46" s="149" t="s">
        <v>230</v>
      </c>
      <c r="G46" s="289"/>
      <c r="H46" s="294"/>
    </row>
    <row r="47" spans="1:14">
      <c r="A47" s="150" t="s">
        <v>53</v>
      </c>
      <c r="B47" s="151">
        <v>408.84016144999998</v>
      </c>
      <c r="C47" s="152">
        <v>267.41952892</v>
      </c>
      <c r="D47" s="153">
        <v>113.57113954</v>
      </c>
      <c r="E47" s="154">
        <v>104.19861048999999</v>
      </c>
      <c r="F47" s="155">
        <v>53.181794699999998</v>
      </c>
      <c r="G47" s="155">
        <v>5.0999999999999996</v>
      </c>
      <c r="H47" s="155">
        <v>952.31123509999998</v>
      </c>
    </row>
    <row r="48" spans="1:14">
      <c r="A48" s="150" t="s">
        <v>54</v>
      </c>
      <c r="B48" s="156">
        <v>21.749262989999998</v>
      </c>
      <c r="C48" s="157">
        <v>20.518962110000004</v>
      </c>
      <c r="D48" s="158">
        <v>5.8493270400000004</v>
      </c>
      <c r="E48" s="158">
        <v>20.854987399999999</v>
      </c>
      <c r="F48" s="165">
        <v>40.132954560000002</v>
      </c>
      <c r="G48" s="165">
        <v>2.9</v>
      </c>
      <c r="H48" s="155">
        <v>112.00549410000001</v>
      </c>
    </row>
    <row r="49" spans="1:8" ht="13.5" thickBot="1">
      <c r="A49" s="159" t="s">
        <v>34</v>
      </c>
      <c r="B49" s="160">
        <v>430.58942443999996</v>
      </c>
      <c r="C49" s="160">
        <v>287.93849103000002</v>
      </c>
      <c r="D49" s="160">
        <v>119.42046658000001</v>
      </c>
      <c r="E49" s="160">
        <v>125.05359788999999</v>
      </c>
      <c r="F49" s="161">
        <v>93.314749259999999</v>
      </c>
      <c r="G49" s="161">
        <v>8</v>
      </c>
      <c r="H49" s="161">
        <v>1064.3167292000001</v>
      </c>
    </row>
    <row r="50" spans="1:8">
      <c r="A50" s="141"/>
      <c r="B50" s="142"/>
      <c r="C50" s="142"/>
      <c r="D50" s="142"/>
      <c r="E50" s="142"/>
      <c r="F50" s="142"/>
      <c r="G50" s="142"/>
      <c r="H50" s="142"/>
    </row>
    <row r="51" spans="1:8" ht="15">
      <c r="A51" s="132"/>
      <c r="B51" s="290" t="s">
        <v>50</v>
      </c>
      <c r="C51" s="291"/>
      <c r="D51" s="292"/>
      <c r="E51" s="166" t="s">
        <v>51</v>
      </c>
      <c r="F51" s="167" t="s">
        <v>52</v>
      </c>
      <c r="G51" s="288" t="s">
        <v>197</v>
      </c>
      <c r="H51" s="288" t="s">
        <v>34</v>
      </c>
    </row>
    <row r="52" spans="1:8" ht="15">
      <c r="A52" s="168" t="s">
        <v>233</v>
      </c>
      <c r="B52" s="169" t="s">
        <v>31</v>
      </c>
      <c r="C52" s="170" t="s">
        <v>32</v>
      </c>
      <c r="D52" s="169" t="s">
        <v>33</v>
      </c>
      <c r="E52" s="148" t="s">
        <v>229</v>
      </c>
      <c r="F52" s="149" t="s">
        <v>230</v>
      </c>
      <c r="G52" s="289"/>
      <c r="H52" s="289"/>
    </row>
    <row r="53" spans="1:8">
      <c r="A53" s="171" t="s">
        <v>53</v>
      </c>
      <c r="B53" s="172">
        <v>479.6</v>
      </c>
      <c r="C53" s="157">
        <v>208.7</v>
      </c>
      <c r="D53" s="173">
        <v>85.2</v>
      </c>
      <c r="E53" s="158">
        <v>125.5</v>
      </c>
      <c r="F53" s="158">
        <v>34.6</v>
      </c>
      <c r="G53" s="158">
        <v>15.8</v>
      </c>
      <c r="H53" s="165">
        <v>949.4</v>
      </c>
    </row>
    <row r="54" spans="1:8">
      <c r="A54" s="171" t="s">
        <v>54</v>
      </c>
      <c r="B54" s="156">
        <v>32.5</v>
      </c>
      <c r="C54" s="157">
        <v>20.399999999999999</v>
      </c>
      <c r="D54" s="158">
        <v>5.3</v>
      </c>
      <c r="E54" s="158">
        <v>31.2</v>
      </c>
      <c r="F54" s="158">
        <v>34.9</v>
      </c>
      <c r="G54" s="158">
        <v>4.8</v>
      </c>
      <c r="H54" s="165">
        <v>129.1</v>
      </c>
    </row>
    <row r="55" spans="1:8" ht="13.5" thickBot="1">
      <c r="A55" s="174" t="s">
        <v>34</v>
      </c>
      <c r="B55" s="175">
        <v>512.1</v>
      </c>
      <c r="C55" s="175">
        <v>229.1</v>
      </c>
      <c r="D55" s="175">
        <v>90.5</v>
      </c>
      <c r="E55" s="175">
        <v>156.69999999999999</v>
      </c>
      <c r="F55" s="175">
        <v>69.5</v>
      </c>
      <c r="G55" s="175">
        <v>20.6</v>
      </c>
      <c r="H55" s="176">
        <v>1078.5</v>
      </c>
    </row>
    <row r="56" spans="1:8">
      <c r="A56" s="177"/>
      <c r="B56" s="178"/>
      <c r="C56" s="178"/>
      <c r="D56" s="178"/>
      <c r="E56" s="178"/>
      <c r="F56" s="178"/>
      <c r="G56" s="178"/>
      <c r="H56" s="178"/>
    </row>
    <row r="57" spans="1:8" ht="15">
      <c r="A57" s="179"/>
      <c r="B57" s="290" t="s">
        <v>50</v>
      </c>
      <c r="C57" s="291"/>
      <c r="D57" s="292"/>
      <c r="E57" s="166" t="s">
        <v>51</v>
      </c>
      <c r="F57" s="167" t="s">
        <v>52</v>
      </c>
      <c r="G57" s="288" t="s">
        <v>197</v>
      </c>
      <c r="H57" s="288" t="s">
        <v>34</v>
      </c>
    </row>
    <row r="58" spans="1:8" ht="15">
      <c r="A58" s="168" t="s">
        <v>234</v>
      </c>
      <c r="B58" s="169" t="s">
        <v>31</v>
      </c>
      <c r="C58" s="170" t="s">
        <v>32</v>
      </c>
      <c r="D58" s="169" t="s">
        <v>33</v>
      </c>
      <c r="E58" s="148" t="s">
        <v>229</v>
      </c>
      <c r="F58" s="149" t="s">
        <v>230</v>
      </c>
      <c r="G58" s="289"/>
      <c r="H58" s="289"/>
    </row>
    <row r="59" spans="1:8">
      <c r="A59" s="171" t="s">
        <v>53</v>
      </c>
      <c r="B59" s="172">
        <v>625.35407451999993</v>
      </c>
      <c r="C59" s="157">
        <v>297.27543109000004</v>
      </c>
      <c r="D59" s="173">
        <v>122.15334114000001</v>
      </c>
      <c r="E59" s="158">
        <v>163.48574025999997</v>
      </c>
      <c r="F59" s="158">
        <v>52.433863989999999</v>
      </c>
      <c r="G59" s="158">
        <v>21.8</v>
      </c>
      <c r="H59" s="165">
        <v>1282.5024510000001</v>
      </c>
    </row>
    <row r="60" spans="1:8">
      <c r="A60" s="171" t="s">
        <v>54</v>
      </c>
      <c r="B60" s="156">
        <v>44.236514370000002</v>
      </c>
      <c r="C60" s="157">
        <v>27.381633659999999</v>
      </c>
      <c r="D60" s="158">
        <v>5.6627804599999996</v>
      </c>
      <c r="E60" s="158">
        <v>40.95271486</v>
      </c>
      <c r="F60" s="158">
        <v>49.625528920000001</v>
      </c>
      <c r="G60" s="158">
        <v>4.5</v>
      </c>
      <c r="H60" s="165">
        <v>172.35917226999999</v>
      </c>
    </row>
    <row r="61" spans="1:8" ht="13.5" thickBot="1">
      <c r="A61" s="180" t="s">
        <v>34</v>
      </c>
      <c r="B61" s="175">
        <v>669.59058888999994</v>
      </c>
      <c r="C61" s="175">
        <v>324.65706475000002</v>
      </c>
      <c r="D61" s="175">
        <v>127.8161216</v>
      </c>
      <c r="E61" s="175">
        <v>204.43845511999996</v>
      </c>
      <c r="F61" s="175">
        <v>102.05939291</v>
      </c>
      <c r="G61" s="175">
        <v>26.3</v>
      </c>
      <c r="H61" s="176">
        <v>1454.8616232700001</v>
      </c>
    </row>
    <row r="62" spans="1:8">
      <c r="A62" s="179"/>
      <c r="B62" s="181"/>
      <c r="C62" s="181"/>
      <c r="D62" s="181"/>
      <c r="E62" s="181"/>
      <c r="F62" s="181"/>
      <c r="G62" s="181"/>
      <c r="H62" s="181"/>
    </row>
    <row r="63" spans="1:8" ht="15.75">
      <c r="A63" s="182" t="s">
        <v>235</v>
      </c>
      <c r="B63" s="181"/>
      <c r="C63" s="181"/>
      <c r="D63" s="181"/>
      <c r="E63" s="181"/>
      <c r="F63" s="181"/>
      <c r="G63" s="181"/>
      <c r="H63" s="181"/>
    </row>
    <row r="64" spans="1:8">
      <c r="A64" s="177"/>
      <c r="B64" s="178"/>
      <c r="C64" s="178"/>
      <c r="D64" s="178"/>
      <c r="E64" s="178"/>
      <c r="F64" s="178"/>
      <c r="G64" s="178"/>
      <c r="H64" s="178"/>
    </row>
    <row r="65" spans="1:8" ht="15">
      <c r="A65" s="183" t="s">
        <v>25</v>
      </c>
      <c r="B65" s="184"/>
      <c r="C65" s="184"/>
      <c r="D65" s="184"/>
      <c r="E65" s="184"/>
      <c r="F65" s="184"/>
      <c r="G65" s="184"/>
      <c r="H65" s="184"/>
    </row>
    <row r="66" spans="1:8" ht="15">
      <c r="B66" s="184"/>
      <c r="C66" s="142"/>
      <c r="D66" s="142"/>
      <c r="E66" s="142"/>
      <c r="F66" s="142"/>
      <c r="G66" s="142"/>
      <c r="H66" s="142"/>
    </row>
    <row r="67" spans="1:8" ht="15">
      <c r="A67" s="185"/>
      <c r="B67" s="290" t="s">
        <v>50</v>
      </c>
      <c r="C67" s="291"/>
      <c r="D67" s="292"/>
      <c r="E67" s="166" t="s">
        <v>51</v>
      </c>
      <c r="F67" s="167" t="s">
        <v>52</v>
      </c>
      <c r="G67" s="288" t="s">
        <v>197</v>
      </c>
      <c r="H67" s="288" t="s">
        <v>34</v>
      </c>
    </row>
    <row r="68" spans="1:8" ht="15">
      <c r="A68" s="168" t="s">
        <v>236</v>
      </c>
      <c r="B68" s="169" t="s">
        <v>31</v>
      </c>
      <c r="C68" s="170" t="s">
        <v>32</v>
      </c>
      <c r="D68" s="169" t="s">
        <v>33</v>
      </c>
      <c r="E68" s="148" t="s">
        <v>229</v>
      </c>
      <c r="F68" s="149" t="s">
        <v>230</v>
      </c>
      <c r="G68" s="289"/>
      <c r="H68" s="289"/>
    </row>
    <row r="69" spans="1:8">
      <c r="A69" s="171" t="s">
        <v>29</v>
      </c>
      <c r="B69" s="156">
        <v>3288.3983999465399</v>
      </c>
      <c r="C69" s="157">
        <v>2566.6072113793844</v>
      </c>
      <c r="D69" s="158">
        <v>1216.3067509785105</v>
      </c>
      <c r="E69" s="186">
        <v>753.25032705827005</v>
      </c>
      <c r="F69" s="158">
        <v>516.58522494388831</v>
      </c>
      <c r="G69" s="158">
        <v>0</v>
      </c>
      <c r="H69" s="165">
        <v>8341.2479143065939</v>
      </c>
    </row>
    <row r="70" spans="1:8" ht="13.5" thickBot="1">
      <c r="A70" s="174" t="s">
        <v>34</v>
      </c>
      <c r="B70" s="175">
        <v>3288.3983999465399</v>
      </c>
      <c r="C70" s="175">
        <v>2566.6072113793844</v>
      </c>
      <c r="D70" s="175">
        <v>1216.3067509785105</v>
      </c>
      <c r="E70" s="175">
        <v>753.25032705827005</v>
      </c>
      <c r="F70" s="175">
        <v>516.58522494388831</v>
      </c>
      <c r="G70" s="175">
        <v>0</v>
      </c>
      <c r="H70" s="176">
        <v>8341.2479143065939</v>
      </c>
    </row>
    <row r="71" spans="1:8">
      <c r="A71" s="141"/>
      <c r="B71" s="142"/>
      <c r="C71" s="142"/>
      <c r="D71" s="142"/>
      <c r="E71" s="142"/>
      <c r="F71" s="142"/>
      <c r="G71" s="142"/>
      <c r="H71" s="142"/>
    </row>
    <row r="72" spans="1:8" ht="15">
      <c r="A72" s="187"/>
      <c r="B72" s="285" t="s">
        <v>50</v>
      </c>
      <c r="C72" s="286"/>
      <c r="D72" s="287"/>
      <c r="E72" s="143" t="s">
        <v>51</v>
      </c>
      <c r="F72" s="144" t="s">
        <v>52</v>
      </c>
      <c r="G72" s="288" t="s">
        <v>197</v>
      </c>
      <c r="H72" s="293" t="s">
        <v>34</v>
      </c>
    </row>
    <row r="73" spans="1:8" ht="15">
      <c r="A73" s="188" t="s">
        <v>237</v>
      </c>
      <c r="B73" s="146" t="s">
        <v>31</v>
      </c>
      <c r="C73" s="147" t="s">
        <v>32</v>
      </c>
      <c r="D73" s="146" t="s">
        <v>33</v>
      </c>
      <c r="E73" s="148" t="s">
        <v>229</v>
      </c>
      <c r="F73" s="149" t="s">
        <v>230</v>
      </c>
      <c r="G73" s="289"/>
      <c r="H73" s="294"/>
    </row>
    <row r="74" spans="1:8">
      <c r="A74" s="189" t="s">
        <v>29</v>
      </c>
      <c r="B74" s="156">
        <v>3699.5</v>
      </c>
      <c r="C74" s="157">
        <v>2428.9</v>
      </c>
      <c r="D74" s="158">
        <v>1061.8</v>
      </c>
      <c r="E74" s="186">
        <v>800.5</v>
      </c>
      <c r="F74" s="154">
        <v>505</v>
      </c>
      <c r="G74" s="154">
        <v>0</v>
      </c>
      <c r="H74" s="155">
        <v>8495.8000000000011</v>
      </c>
    </row>
    <row r="75" spans="1:8" ht="13.5" thickBot="1">
      <c r="A75" s="190" t="s">
        <v>34</v>
      </c>
      <c r="B75" s="160">
        <v>3699.5</v>
      </c>
      <c r="C75" s="160">
        <v>2428.9</v>
      </c>
      <c r="D75" s="160">
        <v>1061.8</v>
      </c>
      <c r="E75" s="160">
        <v>800.5</v>
      </c>
      <c r="F75" s="160">
        <v>505</v>
      </c>
      <c r="G75" s="160">
        <v>0</v>
      </c>
      <c r="H75" s="161">
        <v>8495.8000000000011</v>
      </c>
    </row>
    <row r="76" spans="1:8">
      <c r="A76" s="141"/>
      <c r="B76" s="191"/>
      <c r="C76" s="192"/>
      <c r="D76" s="192"/>
      <c r="E76" s="192"/>
      <c r="F76" s="192"/>
      <c r="G76" s="192"/>
      <c r="H76" s="192"/>
    </row>
    <row r="77" spans="1:8" ht="15">
      <c r="A77" s="187"/>
      <c r="B77" s="285" t="s">
        <v>50</v>
      </c>
      <c r="C77" s="295"/>
      <c r="D77" s="296"/>
      <c r="E77" s="193" t="s">
        <v>51</v>
      </c>
      <c r="F77" s="194" t="s">
        <v>52</v>
      </c>
      <c r="G77" s="297" t="s">
        <v>197</v>
      </c>
      <c r="H77" s="298" t="s">
        <v>34</v>
      </c>
    </row>
    <row r="78" spans="1:8" ht="15">
      <c r="A78" s="145" t="s">
        <v>238</v>
      </c>
      <c r="B78" s="146" t="s">
        <v>31</v>
      </c>
      <c r="C78" s="147" t="s">
        <v>32</v>
      </c>
      <c r="D78" s="146" t="s">
        <v>33</v>
      </c>
      <c r="E78" s="148" t="s">
        <v>229</v>
      </c>
      <c r="F78" s="149" t="s">
        <v>230</v>
      </c>
      <c r="G78" s="289"/>
      <c r="H78" s="294"/>
    </row>
    <row r="79" spans="1:8">
      <c r="A79" s="150" t="s">
        <v>29</v>
      </c>
      <c r="B79" s="156">
        <v>3913.3</v>
      </c>
      <c r="C79" s="157">
        <v>2303.4</v>
      </c>
      <c r="D79" s="158">
        <v>959.5</v>
      </c>
      <c r="E79" s="186">
        <v>785.2</v>
      </c>
      <c r="F79" s="154">
        <v>400</v>
      </c>
      <c r="G79" s="154">
        <v>0</v>
      </c>
      <c r="H79" s="155">
        <v>8361.4000000000015</v>
      </c>
    </row>
    <row r="80" spans="1:8" ht="13.5" thickBot="1">
      <c r="A80" s="159" t="s">
        <v>34</v>
      </c>
      <c r="B80" s="160">
        <v>3913.3</v>
      </c>
      <c r="C80" s="160">
        <v>2303.4</v>
      </c>
      <c r="D80" s="160">
        <v>959.5</v>
      </c>
      <c r="E80" s="160">
        <v>785.2</v>
      </c>
      <c r="F80" s="160">
        <v>400</v>
      </c>
      <c r="G80" s="160">
        <v>0</v>
      </c>
      <c r="H80" s="161">
        <v>8361.4000000000015</v>
      </c>
    </row>
    <row r="81" spans="1:8">
      <c r="A81" s="162"/>
      <c r="B81" s="163"/>
      <c r="C81" s="163"/>
      <c r="D81" s="163"/>
      <c r="E81" s="163"/>
      <c r="F81" s="163"/>
      <c r="G81" s="163"/>
      <c r="H81" s="163"/>
    </row>
    <row r="82" spans="1:8" ht="15.75">
      <c r="A82" s="195" t="s">
        <v>239</v>
      </c>
      <c r="B82" s="163"/>
      <c r="C82" s="163"/>
      <c r="D82" s="163"/>
      <c r="E82" s="163"/>
      <c r="F82" s="163"/>
      <c r="G82" s="163"/>
      <c r="H82" s="163"/>
    </row>
    <row r="83" spans="1:8">
      <c r="A83" s="162"/>
      <c r="B83" s="163"/>
      <c r="C83" s="163"/>
      <c r="D83" s="163"/>
      <c r="E83" s="163"/>
      <c r="F83" s="163"/>
      <c r="G83" s="163"/>
      <c r="H83" s="163"/>
    </row>
    <row r="84" spans="1:8" ht="15">
      <c r="A84" s="183" t="s">
        <v>25</v>
      </c>
      <c r="B84" s="184"/>
      <c r="C84" s="184"/>
      <c r="D84" s="184"/>
      <c r="E84" s="184"/>
      <c r="F84" s="184"/>
      <c r="G84" s="184"/>
      <c r="H84" s="184"/>
    </row>
    <row r="85" spans="1:8">
      <c r="A85" s="141"/>
      <c r="B85" s="142"/>
      <c r="C85" s="142"/>
      <c r="D85" s="142"/>
      <c r="E85" s="142"/>
      <c r="F85" s="142"/>
      <c r="G85" s="142"/>
      <c r="H85" s="196"/>
    </row>
    <row r="86" spans="1:8" ht="15">
      <c r="A86" s="185"/>
      <c r="B86" s="290" t="s">
        <v>50</v>
      </c>
      <c r="C86" s="291"/>
      <c r="D86" s="292"/>
      <c r="E86" s="166" t="s">
        <v>51</v>
      </c>
      <c r="F86" s="167" t="s">
        <v>52</v>
      </c>
      <c r="G86" s="288" t="s">
        <v>197</v>
      </c>
      <c r="H86" s="288" t="s">
        <v>34</v>
      </c>
    </row>
    <row r="87" spans="1:8" ht="15">
      <c r="A87" s="168" t="s">
        <v>240</v>
      </c>
      <c r="B87" s="169" t="s">
        <v>31</v>
      </c>
      <c r="C87" s="170" t="s">
        <v>32</v>
      </c>
      <c r="D87" s="169" t="s">
        <v>33</v>
      </c>
      <c r="E87" s="148" t="s">
        <v>229</v>
      </c>
      <c r="F87" s="149" t="s">
        <v>230</v>
      </c>
      <c r="G87" s="289"/>
      <c r="H87" s="289"/>
    </row>
    <row r="88" spans="1:8">
      <c r="A88" s="171" t="s">
        <v>28</v>
      </c>
      <c r="B88" s="156">
        <v>311.16173146346046</v>
      </c>
      <c r="C88" s="157">
        <v>496.54309414061572</v>
      </c>
      <c r="D88" s="158">
        <v>228.39067811148971</v>
      </c>
      <c r="E88" s="186">
        <v>71.78380485173011</v>
      </c>
      <c r="F88" s="158">
        <v>40.358118966111761</v>
      </c>
      <c r="G88" s="158">
        <v>0</v>
      </c>
      <c r="H88" s="165">
        <v>1148.2374275334078</v>
      </c>
    </row>
    <row r="89" spans="1:8" ht="13.5" thickBot="1">
      <c r="A89" s="174" t="s">
        <v>34</v>
      </c>
      <c r="B89" s="175">
        <v>311.16173146346046</v>
      </c>
      <c r="C89" s="175">
        <v>496.54309414061572</v>
      </c>
      <c r="D89" s="175">
        <v>228.39067811148971</v>
      </c>
      <c r="E89" s="175">
        <v>71.78380485173011</v>
      </c>
      <c r="F89" s="175">
        <v>40.358118966111761</v>
      </c>
      <c r="G89" s="175">
        <v>0</v>
      </c>
      <c r="H89" s="176">
        <v>1148.2374275334078</v>
      </c>
    </row>
    <row r="90" spans="1:8">
      <c r="A90" s="197"/>
      <c r="B90" s="198"/>
      <c r="C90" s="198"/>
      <c r="D90" s="198"/>
      <c r="E90" s="199"/>
      <c r="F90" s="199"/>
      <c r="G90" s="199"/>
      <c r="H90" s="199"/>
    </row>
    <row r="91" spans="1:8" ht="15">
      <c r="A91" s="187"/>
      <c r="B91" s="285" t="s">
        <v>50</v>
      </c>
      <c r="C91" s="286"/>
      <c r="D91" s="287"/>
      <c r="E91" s="143" t="s">
        <v>51</v>
      </c>
      <c r="F91" s="144" t="s">
        <v>52</v>
      </c>
      <c r="G91" s="288" t="s">
        <v>197</v>
      </c>
      <c r="H91" s="293" t="s">
        <v>34</v>
      </c>
    </row>
    <row r="92" spans="1:8" ht="15">
      <c r="A92" s="168" t="s">
        <v>241</v>
      </c>
      <c r="B92" s="146" t="s">
        <v>31</v>
      </c>
      <c r="C92" s="147" t="s">
        <v>32</v>
      </c>
      <c r="D92" s="146" t="s">
        <v>33</v>
      </c>
      <c r="E92" s="148" t="s">
        <v>229</v>
      </c>
      <c r="F92" s="149" t="s">
        <v>230</v>
      </c>
      <c r="G92" s="289"/>
      <c r="H92" s="294"/>
    </row>
    <row r="93" spans="1:8">
      <c r="A93" s="150" t="s">
        <v>28</v>
      </c>
      <c r="B93" s="156">
        <v>286.3</v>
      </c>
      <c r="C93" s="157">
        <v>319.10000000000002</v>
      </c>
      <c r="D93" s="158">
        <v>115.4</v>
      </c>
      <c r="E93" s="186">
        <v>57.1</v>
      </c>
      <c r="F93" s="154">
        <v>32.299999999999997</v>
      </c>
      <c r="G93" s="154">
        <v>0</v>
      </c>
      <c r="H93" s="155">
        <v>810.1</v>
      </c>
    </row>
    <row r="94" spans="1:8" ht="13.5" thickBot="1">
      <c r="A94" s="174" t="s">
        <v>34</v>
      </c>
      <c r="B94" s="175">
        <v>286.3</v>
      </c>
      <c r="C94" s="175">
        <v>319.10000000000002</v>
      </c>
      <c r="D94" s="175">
        <v>115.4</v>
      </c>
      <c r="E94" s="175">
        <v>57.1</v>
      </c>
      <c r="F94" s="175">
        <v>32.299999999999997</v>
      </c>
      <c r="G94" s="175">
        <v>0</v>
      </c>
      <c r="H94" s="176">
        <v>810.1</v>
      </c>
    </row>
    <row r="95" spans="1:8">
      <c r="A95" s="141"/>
      <c r="B95" s="142"/>
      <c r="C95" s="142"/>
      <c r="D95" s="142"/>
      <c r="E95" s="142"/>
      <c r="F95" s="142"/>
      <c r="G95" s="142"/>
      <c r="H95" s="142"/>
    </row>
    <row r="96" spans="1:8" ht="15">
      <c r="A96" s="133"/>
      <c r="B96" s="285" t="s">
        <v>50</v>
      </c>
      <c r="C96" s="286"/>
      <c r="D96" s="287"/>
      <c r="E96" s="143" t="s">
        <v>51</v>
      </c>
      <c r="F96" s="144" t="s">
        <v>52</v>
      </c>
      <c r="G96" s="288" t="s">
        <v>197</v>
      </c>
      <c r="H96" s="293" t="s">
        <v>34</v>
      </c>
    </row>
    <row r="97" spans="1:8" ht="15">
      <c r="A97" s="168" t="s">
        <v>242</v>
      </c>
      <c r="B97" s="146" t="s">
        <v>31</v>
      </c>
      <c r="C97" s="147" t="s">
        <v>32</v>
      </c>
      <c r="D97" s="146" t="s">
        <v>33</v>
      </c>
      <c r="E97" s="148" t="s">
        <v>229</v>
      </c>
      <c r="F97" s="149" t="s">
        <v>230</v>
      </c>
      <c r="G97" s="289"/>
      <c r="H97" s="294"/>
    </row>
    <row r="98" spans="1:8">
      <c r="A98" s="150" t="s">
        <v>28</v>
      </c>
      <c r="B98" s="156">
        <v>222.1</v>
      </c>
      <c r="C98" s="157">
        <v>218.3</v>
      </c>
      <c r="D98" s="158">
        <v>80.7</v>
      </c>
      <c r="E98" s="186">
        <v>56.5</v>
      </c>
      <c r="F98" s="154">
        <v>30.8</v>
      </c>
      <c r="G98" s="154">
        <v>0</v>
      </c>
      <c r="H98" s="155">
        <v>608.29999999999995</v>
      </c>
    </row>
    <row r="99" spans="1:8" ht="13.5" thickBot="1">
      <c r="A99" s="159" t="s">
        <v>34</v>
      </c>
      <c r="B99" s="160">
        <v>222.1</v>
      </c>
      <c r="C99" s="160">
        <v>218.3</v>
      </c>
      <c r="D99" s="160">
        <v>80.7</v>
      </c>
      <c r="E99" s="160">
        <v>56.5</v>
      </c>
      <c r="F99" s="160">
        <v>30.8</v>
      </c>
      <c r="G99" s="160">
        <v>0</v>
      </c>
      <c r="H99" s="161">
        <v>608.29999999999995</v>
      </c>
    </row>
    <row r="100" spans="1:8" ht="15">
      <c r="A100" s="76"/>
      <c r="B100" s="55"/>
      <c r="C100" s="55"/>
      <c r="D100" s="55"/>
      <c r="E100" s="55"/>
      <c r="F100" s="55"/>
      <c r="G100" s="55"/>
      <c r="H100" s="55"/>
    </row>
    <row r="101" spans="1:8">
      <c r="A101" s="200" t="s">
        <v>243</v>
      </c>
      <c r="B101" s="110"/>
      <c r="C101" s="110"/>
      <c r="D101" s="110"/>
      <c r="E101" s="110"/>
      <c r="F101" s="110"/>
      <c r="G101" s="110"/>
      <c r="H101" s="110"/>
    </row>
    <row r="102" spans="1:8">
      <c r="B102" s="201"/>
      <c r="C102" s="201"/>
      <c r="D102" s="201"/>
      <c r="E102" s="201"/>
      <c r="F102" s="201"/>
      <c r="G102" s="202"/>
      <c r="H102" s="201"/>
    </row>
    <row r="103" spans="1:8" ht="15">
      <c r="A103" s="68" t="s">
        <v>25</v>
      </c>
      <c r="B103" s="68"/>
      <c r="C103" s="68"/>
      <c r="D103" s="68"/>
      <c r="E103" s="54" t="s">
        <v>35</v>
      </c>
      <c r="F103" s="54" t="s">
        <v>36</v>
      </c>
      <c r="G103" s="54" t="s">
        <v>37</v>
      </c>
      <c r="H103" s="54" t="s">
        <v>34</v>
      </c>
    </row>
    <row r="104" spans="1:8">
      <c r="A104" s="51"/>
      <c r="E104" s="110"/>
      <c r="F104" s="110"/>
      <c r="G104" s="110"/>
      <c r="H104" s="110"/>
    </row>
    <row r="105" spans="1:8">
      <c r="A105" s="203" t="s">
        <v>244</v>
      </c>
      <c r="B105" s="203"/>
      <c r="C105" s="203"/>
      <c r="D105" s="203"/>
      <c r="E105" s="203">
        <v>6597</v>
      </c>
      <c r="F105" s="203">
        <v>1022</v>
      </c>
      <c r="G105" s="203">
        <v>1850.5</v>
      </c>
      <c r="H105" s="203">
        <v>9469.5</v>
      </c>
    </row>
    <row r="106" spans="1:8">
      <c r="A106" s="204" t="s">
        <v>245</v>
      </c>
      <c r="E106" s="205"/>
      <c r="F106" s="205"/>
      <c r="G106" s="205"/>
      <c r="H106" s="205"/>
    </row>
    <row r="107" spans="1:8">
      <c r="A107" s="206" t="s">
        <v>38</v>
      </c>
      <c r="E107" s="207">
        <v>-354.374330767554</v>
      </c>
      <c r="F107" s="207">
        <v>354.374330767554</v>
      </c>
      <c r="G107" s="207">
        <v>0</v>
      </c>
      <c r="H107" s="208">
        <v>0</v>
      </c>
    </row>
    <row r="108" spans="1:8">
      <c r="A108" s="206" t="s">
        <v>39</v>
      </c>
      <c r="E108" s="207">
        <v>-125.826687569996</v>
      </c>
      <c r="F108" s="207">
        <v>0</v>
      </c>
      <c r="G108" s="207">
        <v>125.826687569996</v>
      </c>
      <c r="H108" s="208">
        <v>0</v>
      </c>
    </row>
    <row r="109" spans="1:8">
      <c r="A109" s="206" t="s">
        <v>40</v>
      </c>
      <c r="E109" s="207">
        <v>0</v>
      </c>
      <c r="F109" s="207">
        <v>-187.547336835594</v>
      </c>
      <c r="G109" s="207">
        <v>187.547336835594</v>
      </c>
      <c r="H109" s="208">
        <v>0</v>
      </c>
    </row>
    <row r="110" spans="1:8">
      <c r="A110" s="206" t="s">
        <v>41</v>
      </c>
      <c r="E110" s="207">
        <v>0</v>
      </c>
      <c r="F110" s="207">
        <v>4.9924334983499996</v>
      </c>
      <c r="G110" s="207">
        <v>-4.9924334983499996</v>
      </c>
      <c r="H110" s="208">
        <v>0</v>
      </c>
    </row>
    <row r="111" spans="1:8">
      <c r="A111" s="209" t="s">
        <v>42</v>
      </c>
      <c r="E111" s="207">
        <v>206.174903281268</v>
      </c>
      <c r="F111" s="207">
        <v>-206.174903281268</v>
      </c>
      <c r="G111" s="207">
        <v>0</v>
      </c>
      <c r="H111" s="208">
        <v>0</v>
      </c>
    </row>
    <row r="112" spans="1:8">
      <c r="A112" s="103" t="s">
        <v>43</v>
      </c>
      <c r="E112" s="207">
        <v>4.259731364167</v>
      </c>
      <c r="F112" s="207">
        <v>0</v>
      </c>
      <c r="G112" s="207">
        <v>-4.259731364167</v>
      </c>
      <c r="H112" s="208">
        <v>0</v>
      </c>
    </row>
    <row r="113" spans="1:8">
      <c r="A113" s="103" t="s">
        <v>44</v>
      </c>
      <c r="E113" s="207">
        <v>736.46296141463495</v>
      </c>
      <c r="F113" s="207">
        <v>56.07915743302766</v>
      </c>
      <c r="G113" s="207">
        <v>35.396879993684685</v>
      </c>
      <c r="H113" s="208">
        <v>827.93899884134726</v>
      </c>
    </row>
    <row r="114" spans="1:8">
      <c r="A114" s="103" t="s">
        <v>45</v>
      </c>
      <c r="E114" s="207">
        <v>-506.28079576640926</v>
      </c>
      <c r="F114" s="207">
        <v>-40.278001938700825</v>
      </c>
      <c r="G114" s="207">
        <v>-261.40486994222277</v>
      </c>
      <c r="H114" s="208">
        <v>-807.96366764733284</v>
      </c>
    </row>
    <row r="115" spans="1:8" ht="13.5" thickBot="1">
      <c r="A115" s="210" t="s">
        <v>246</v>
      </c>
      <c r="B115" s="210"/>
      <c r="C115" s="210"/>
      <c r="D115" s="210"/>
      <c r="E115" s="211">
        <v>6557.4157819561115</v>
      </c>
      <c r="F115" s="211">
        <v>1003.4456796433689</v>
      </c>
      <c r="G115" s="211">
        <v>1928.6138695945351</v>
      </c>
      <c r="H115" s="211">
        <v>9489.3753311940145</v>
      </c>
    </row>
    <row r="116" spans="1:8">
      <c r="A116" s="212"/>
      <c r="B116" s="212"/>
      <c r="C116" s="212"/>
      <c r="D116" s="212"/>
      <c r="E116" s="213"/>
      <c r="F116" s="213"/>
      <c r="G116" s="213"/>
      <c r="H116" s="213"/>
    </row>
    <row r="117" spans="1:8">
      <c r="E117" s="201"/>
      <c r="F117" s="201"/>
      <c r="G117" s="201"/>
      <c r="H117" s="201"/>
    </row>
    <row r="118" spans="1:8" ht="15">
      <c r="A118" s="68" t="s">
        <v>25</v>
      </c>
      <c r="B118" s="68"/>
      <c r="C118" s="68"/>
      <c r="D118" s="68"/>
      <c r="E118" s="54" t="s">
        <v>35</v>
      </c>
      <c r="F118" s="54" t="s">
        <v>36</v>
      </c>
      <c r="G118" s="54" t="s">
        <v>37</v>
      </c>
      <c r="H118" s="54" t="s">
        <v>34</v>
      </c>
    </row>
    <row r="119" spans="1:8">
      <c r="A119" s="51"/>
      <c r="B119" s="51"/>
      <c r="C119" s="51"/>
      <c r="D119" s="51"/>
      <c r="E119" s="110"/>
      <c r="F119" s="110"/>
      <c r="G119" s="110"/>
      <c r="H119" s="110"/>
    </row>
    <row r="120" spans="1:8">
      <c r="A120" s="214" t="s">
        <v>247</v>
      </c>
      <c r="B120" s="214"/>
      <c r="C120" s="214"/>
      <c r="D120" s="214"/>
      <c r="E120" s="214">
        <v>6643</v>
      </c>
      <c r="F120" s="214">
        <v>1040.2</v>
      </c>
      <c r="G120" s="214">
        <v>955.2</v>
      </c>
      <c r="H120" s="214">
        <v>8638.4</v>
      </c>
    </row>
    <row r="121" spans="1:8">
      <c r="A121" s="215" t="s">
        <v>248</v>
      </c>
      <c r="B121" s="215"/>
      <c r="C121" s="215"/>
      <c r="D121" s="215"/>
      <c r="E121" s="216"/>
      <c r="F121" s="216"/>
      <c r="G121" s="216"/>
      <c r="H121" s="216"/>
    </row>
    <row r="122" spans="1:8">
      <c r="A122" s="75" t="s">
        <v>38</v>
      </c>
      <c r="B122" s="75"/>
      <c r="C122" s="75"/>
      <c r="D122" s="75"/>
      <c r="E122" s="217">
        <v>-482.7</v>
      </c>
      <c r="F122" s="217">
        <v>482.7</v>
      </c>
      <c r="G122" s="217">
        <v>0</v>
      </c>
      <c r="H122" s="217">
        <v>0</v>
      </c>
    </row>
    <row r="123" spans="1:8">
      <c r="A123" s="75" t="s">
        <v>39</v>
      </c>
      <c r="B123" s="75"/>
      <c r="C123" s="75"/>
      <c r="D123" s="75"/>
      <c r="E123" s="217">
        <v>-50.4</v>
      </c>
      <c r="F123" s="217">
        <v>0</v>
      </c>
      <c r="G123" s="217">
        <v>50.4</v>
      </c>
      <c r="H123" s="217">
        <v>0</v>
      </c>
    </row>
    <row r="124" spans="1:8">
      <c r="A124" s="75" t="s">
        <v>40</v>
      </c>
      <c r="B124" s="75"/>
      <c r="C124" s="75"/>
      <c r="D124" s="75"/>
      <c r="E124" s="217">
        <v>0</v>
      </c>
      <c r="F124" s="217">
        <v>-173.6</v>
      </c>
      <c r="G124" s="217">
        <v>173.6</v>
      </c>
      <c r="H124" s="217">
        <v>0</v>
      </c>
    </row>
    <row r="125" spans="1:8">
      <c r="A125" s="75" t="s">
        <v>41</v>
      </c>
      <c r="B125" s="75"/>
      <c r="C125" s="75"/>
      <c r="D125" s="75"/>
      <c r="E125" s="217">
        <v>0</v>
      </c>
      <c r="F125" s="217">
        <v>1.8</v>
      </c>
      <c r="G125" s="217">
        <v>-1.8</v>
      </c>
      <c r="H125" s="217">
        <v>0</v>
      </c>
    </row>
    <row r="126" spans="1:8">
      <c r="A126" s="118" t="s">
        <v>42</v>
      </c>
      <c r="B126" s="118"/>
      <c r="C126" s="118"/>
      <c r="D126" s="118"/>
      <c r="E126" s="217">
        <v>236</v>
      </c>
      <c r="F126" s="217">
        <v>-236</v>
      </c>
      <c r="G126" s="217"/>
      <c r="H126" s="217">
        <v>0</v>
      </c>
    </row>
    <row r="127" spans="1:8">
      <c r="A127" s="48" t="s">
        <v>43</v>
      </c>
      <c r="E127" s="217">
        <v>1.2</v>
      </c>
      <c r="F127" s="217"/>
      <c r="G127" s="217">
        <v>-1.2</v>
      </c>
      <c r="H127" s="217">
        <v>0</v>
      </c>
    </row>
    <row r="128" spans="1:8">
      <c r="A128" s="48" t="s">
        <v>44</v>
      </c>
      <c r="E128" s="217">
        <v>967.6</v>
      </c>
      <c r="F128" s="217">
        <v>78</v>
      </c>
      <c r="G128" s="217">
        <v>19.2</v>
      </c>
      <c r="H128" s="217">
        <v>1064.8</v>
      </c>
    </row>
    <row r="129" spans="1:8">
      <c r="A129" s="48" t="s">
        <v>45</v>
      </c>
      <c r="E129" s="217">
        <v>-489.2</v>
      </c>
      <c r="F129" s="217">
        <v>-109.5</v>
      </c>
      <c r="G129" s="217">
        <v>-134.69999999999999</v>
      </c>
      <c r="H129" s="217">
        <v>-733.40000000000009</v>
      </c>
    </row>
    <row r="130" spans="1:8" ht="13.5" thickBot="1">
      <c r="A130" s="64" t="s">
        <v>249</v>
      </c>
      <c r="B130" s="64"/>
      <c r="C130" s="64"/>
      <c r="D130" s="64"/>
      <c r="E130" s="218">
        <v>6825.6000000000013</v>
      </c>
      <c r="F130" s="218">
        <v>1083.6000000000001</v>
      </c>
      <c r="G130" s="218">
        <v>1060.6000000000001</v>
      </c>
      <c r="H130" s="218">
        <v>8969.7999999999993</v>
      </c>
    </row>
    <row r="131" spans="1:8">
      <c r="A131" s="51"/>
      <c r="B131" s="51"/>
      <c r="C131" s="51"/>
      <c r="D131" s="51"/>
      <c r="E131" s="110"/>
      <c r="F131" s="110"/>
      <c r="G131" s="110"/>
      <c r="H131" s="110"/>
    </row>
    <row r="132" spans="1:8">
      <c r="E132" s="201"/>
      <c r="F132" s="201"/>
      <c r="G132" s="201"/>
      <c r="H132" s="201"/>
    </row>
    <row r="133" spans="1:8" ht="15">
      <c r="A133" s="68" t="s">
        <v>25</v>
      </c>
      <c r="B133" s="68"/>
      <c r="C133" s="68"/>
      <c r="D133" s="68"/>
      <c r="E133" s="54" t="s">
        <v>35</v>
      </c>
      <c r="F133" s="54" t="s">
        <v>36</v>
      </c>
      <c r="G133" s="54" t="s">
        <v>37</v>
      </c>
      <c r="H133" s="54" t="s">
        <v>34</v>
      </c>
    </row>
    <row r="134" spans="1:8">
      <c r="E134" s="219"/>
      <c r="F134" s="219"/>
      <c r="G134" s="219"/>
    </row>
    <row r="135" spans="1:8">
      <c r="A135" s="203" t="s">
        <v>250</v>
      </c>
      <c r="B135" s="203"/>
      <c r="C135" s="203"/>
      <c r="D135" s="203"/>
      <c r="E135" s="203">
        <v>6840.8</v>
      </c>
      <c r="F135" s="203">
        <v>1180.2</v>
      </c>
      <c r="G135" s="203">
        <v>1284.9000000000001</v>
      </c>
      <c r="H135" s="203">
        <v>9305.9</v>
      </c>
    </row>
    <row r="136" spans="1:8">
      <c r="A136" s="103" t="s">
        <v>251</v>
      </c>
      <c r="B136" s="103"/>
      <c r="C136" s="103"/>
      <c r="D136" s="103"/>
      <c r="E136" s="220"/>
      <c r="F136" s="220"/>
      <c r="G136" s="220"/>
      <c r="H136" s="221"/>
    </row>
    <row r="137" spans="1:8">
      <c r="A137" s="206" t="s">
        <v>38</v>
      </c>
      <c r="B137" s="206"/>
      <c r="C137" s="206"/>
      <c r="D137" s="206"/>
      <c r="E137" s="220">
        <v>-1196.2030635886319</v>
      </c>
      <c r="F137" s="220">
        <v>1196.2030635886319</v>
      </c>
      <c r="G137" s="220">
        <v>0</v>
      </c>
      <c r="H137" s="220">
        <v>0</v>
      </c>
    </row>
    <row r="138" spans="1:8">
      <c r="A138" s="206" t="s">
        <v>39</v>
      </c>
      <c r="B138" s="206"/>
      <c r="C138" s="206"/>
      <c r="D138" s="206"/>
      <c r="E138" s="220">
        <v>-450.18671059425105</v>
      </c>
      <c r="F138" s="220">
        <v>0</v>
      </c>
      <c r="G138" s="220">
        <v>450.18671059425105</v>
      </c>
      <c r="H138" s="220">
        <v>0</v>
      </c>
    </row>
    <row r="139" spans="1:8">
      <c r="A139" s="206" t="s">
        <v>40</v>
      </c>
      <c r="B139" s="206"/>
      <c r="C139" s="206"/>
      <c r="D139" s="206"/>
      <c r="E139" s="220">
        <v>0</v>
      </c>
      <c r="F139" s="220">
        <v>-704.91887832479108</v>
      </c>
      <c r="G139" s="220">
        <v>704.91887832479108</v>
      </c>
      <c r="H139" s="220">
        <v>0</v>
      </c>
    </row>
    <row r="140" spans="1:8">
      <c r="A140" s="206" t="s">
        <v>41</v>
      </c>
      <c r="B140" s="206"/>
      <c r="C140" s="206"/>
      <c r="D140" s="206"/>
      <c r="E140" s="220">
        <v>0</v>
      </c>
      <c r="F140" s="220">
        <v>11.251325838954239</v>
      </c>
      <c r="G140" s="220">
        <v>-11.251325838954239</v>
      </c>
      <c r="H140" s="220">
        <v>0</v>
      </c>
    </row>
    <row r="141" spans="1:8">
      <c r="A141" s="209" t="s">
        <v>42</v>
      </c>
      <c r="B141" s="209"/>
      <c r="C141" s="209"/>
      <c r="D141" s="209"/>
      <c r="E141" s="220">
        <v>706.13166266585802</v>
      </c>
      <c r="F141" s="220">
        <v>-706.10695658530699</v>
      </c>
      <c r="G141" s="220">
        <v>0</v>
      </c>
      <c r="H141" s="220">
        <v>0</v>
      </c>
    </row>
    <row r="142" spans="1:8">
      <c r="A142" s="103" t="s">
        <v>43</v>
      </c>
      <c r="B142" s="103"/>
      <c r="C142" s="103"/>
      <c r="D142" s="103"/>
      <c r="E142" s="220">
        <v>10.024042491947</v>
      </c>
      <c r="F142" s="220">
        <v>0</v>
      </c>
      <c r="G142" s="220">
        <v>-10.034994671059</v>
      </c>
      <c r="H142" s="220">
        <v>0</v>
      </c>
    </row>
    <row r="143" spans="1:8">
      <c r="A143" s="103" t="s">
        <v>44</v>
      </c>
      <c r="B143" s="103"/>
      <c r="C143" s="103"/>
      <c r="D143" s="103"/>
      <c r="E143" s="220">
        <v>2301.8463820534198</v>
      </c>
      <c r="F143" s="220">
        <v>182.70257706319211</v>
      </c>
      <c r="G143" s="220">
        <v>121.92248352000635</v>
      </c>
      <c r="H143" s="220">
        <v>2606.4714426366181</v>
      </c>
    </row>
    <row r="144" spans="1:8">
      <c r="A144" s="103" t="s">
        <v>45</v>
      </c>
      <c r="B144" s="103"/>
      <c r="C144" s="103"/>
      <c r="D144" s="103"/>
      <c r="E144" s="220">
        <v>-1655.0451693218911</v>
      </c>
      <c r="F144" s="220">
        <v>-155.90052510311182</v>
      </c>
      <c r="G144" s="220">
        <v>-612.06979873046407</v>
      </c>
      <c r="H144" s="220">
        <v>-2423.0154931554671</v>
      </c>
    </row>
    <row r="145" spans="1:8" ht="13.5" thickBot="1">
      <c r="A145" s="222" t="s">
        <v>246</v>
      </c>
      <c r="B145" s="222"/>
      <c r="C145" s="222"/>
      <c r="D145" s="222"/>
      <c r="E145" s="222">
        <v>6557.3671437064495</v>
      </c>
      <c r="F145" s="222">
        <v>1003.4306064775686</v>
      </c>
      <c r="G145" s="222">
        <v>1928.5719531985712</v>
      </c>
      <c r="H145" s="222">
        <v>9489.3559494811489</v>
      </c>
    </row>
    <row r="146" spans="1:8">
      <c r="A146" s="223"/>
      <c r="B146" s="223"/>
      <c r="C146" s="223"/>
      <c r="D146" s="223"/>
      <c r="E146" s="223"/>
      <c r="F146" s="223"/>
      <c r="G146" s="223"/>
      <c r="H146" s="223"/>
    </row>
    <row r="147" spans="1:8">
      <c r="E147" s="201"/>
      <c r="F147" s="201"/>
      <c r="G147" s="201"/>
      <c r="H147" s="201"/>
    </row>
    <row r="148" spans="1:8" ht="15">
      <c r="A148" s="68" t="s">
        <v>25</v>
      </c>
      <c r="B148" s="68"/>
      <c r="C148" s="68"/>
      <c r="D148" s="68"/>
      <c r="E148" s="54" t="s">
        <v>35</v>
      </c>
      <c r="F148" s="54" t="s">
        <v>36</v>
      </c>
      <c r="G148" s="54" t="s">
        <v>37</v>
      </c>
      <c r="H148" s="54" t="s">
        <v>34</v>
      </c>
    </row>
    <row r="149" spans="1:8">
      <c r="E149" s="224"/>
      <c r="F149" s="224"/>
      <c r="G149" s="224"/>
      <c r="H149" s="225"/>
    </row>
    <row r="150" spans="1:8">
      <c r="A150" s="214" t="s">
        <v>252</v>
      </c>
      <c r="B150" s="214"/>
      <c r="C150" s="214"/>
      <c r="D150" s="214"/>
      <c r="E150" s="214">
        <v>6313.2</v>
      </c>
      <c r="F150" s="214">
        <v>1158.2</v>
      </c>
      <c r="G150" s="214">
        <v>844.6</v>
      </c>
      <c r="H150" s="214">
        <v>8316</v>
      </c>
    </row>
    <row r="151" spans="1:8">
      <c r="A151" s="48" t="s">
        <v>253</v>
      </c>
      <c r="E151" s="226"/>
      <c r="F151" s="226"/>
      <c r="G151" s="226"/>
      <c r="H151" s="227"/>
    </row>
    <row r="152" spans="1:8">
      <c r="A152" s="75" t="s">
        <v>38</v>
      </c>
      <c r="B152" s="75"/>
      <c r="C152" s="75"/>
      <c r="D152" s="75"/>
      <c r="E152" s="226">
        <v>-1314.8</v>
      </c>
      <c r="F152" s="226">
        <v>1314.8</v>
      </c>
      <c r="G152" s="226">
        <v>0</v>
      </c>
      <c r="H152" s="226">
        <v>0</v>
      </c>
    </row>
    <row r="153" spans="1:8">
      <c r="A153" s="75" t="s">
        <v>39</v>
      </c>
      <c r="B153" s="75"/>
      <c r="C153" s="75"/>
      <c r="D153" s="75"/>
      <c r="E153" s="226">
        <v>-149.19999999999999</v>
      </c>
      <c r="F153" s="226">
        <v>0</v>
      </c>
      <c r="G153" s="226">
        <v>149.19999999999999</v>
      </c>
      <c r="H153" s="226">
        <v>0</v>
      </c>
    </row>
    <row r="154" spans="1:8">
      <c r="A154" s="75" t="s">
        <v>40</v>
      </c>
      <c r="B154" s="75"/>
      <c r="C154" s="75"/>
      <c r="D154" s="75"/>
      <c r="E154" s="226">
        <v>0</v>
      </c>
      <c r="F154" s="226">
        <v>-495.79999999999995</v>
      </c>
      <c r="G154" s="226">
        <v>495.8</v>
      </c>
      <c r="H154" s="226">
        <v>0</v>
      </c>
    </row>
    <row r="155" spans="1:8">
      <c r="A155" s="75" t="s">
        <v>41</v>
      </c>
      <c r="B155" s="75"/>
      <c r="C155" s="75"/>
      <c r="D155" s="75"/>
      <c r="E155" s="226">
        <v>0</v>
      </c>
      <c r="F155" s="226">
        <v>3.0999999999999996</v>
      </c>
      <c r="G155" s="226">
        <v>-3.1</v>
      </c>
      <c r="H155" s="226">
        <v>0</v>
      </c>
    </row>
    <row r="156" spans="1:8">
      <c r="A156" s="118" t="s">
        <v>42</v>
      </c>
      <c r="B156" s="118"/>
      <c r="C156" s="118"/>
      <c r="D156" s="118"/>
      <c r="E156" s="226">
        <v>706</v>
      </c>
      <c r="F156" s="226">
        <v>-706</v>
      </c>
      <c r="G156" s="226">
        <v>0</v>
      </c>
      <c r="H156" s="226">
        <v>0</v>
      </c>
    </row>
    <row r="157" spans="1:8">
      <c r="A157" s="48" t="s">
        <v>43</v>
      </c>
      <c r="E157" s="226">
        <v>2.2000000000000002</v>
      </c>
      <c r="F157" s="226">
        <v>0</v>
      </c>
      <c r="G157" s="226">
        <v>-2.2000000000000002</v>
      </c>
      <c r="H157" s="226">
        <v>0</v>
      </c>
    </row>
    <row r="158" spans="1:8">
      <c r="A158" s="48" t="s">
        <v>44</v>
      </c>
      <c r="E158" s="226">
        <v>2779.8</v>
      </c>
      <c r="F158" s="226">
        <v>211.6</v>
      </c>
      <c r="G158" s="226">
        <v>50.1</v>
      </c>
      <c r="H158" s="226">
        <v>3041.5</v>
      </c>
    </row>
    <row r="159" spans="1:8">
      <c r="A159" s="48" t="s">
        <v>45</v>
      </c>
      <c r="E159" s="226">
        <v>-1511.7</v>
      </c>
      <c r="F159" s="226">
        <v>-402.20000000000005</v>
      </c>
      <c r="G159" s="226">
        <v>-473.90000000000003</v>
      </c>
      <c r="H159" s="226">
        <v>-2387.8000000000002</v>
      </c>
    </row>
    <row r="160" spans="1:8" ht="13.5" thickBot="1">
      <c r="A160" s="64" t="s">
        <v>249</v>
      </c>
      <c r="B160" s="64"/>
      <c r="C160" s="64"/>
      <c r="D160" s="64"/>
      <c r="E160" s="218">
        <v>6825.6000000000013</v>
      </c>
      <c r="F160" s="218">
        <v>1083.5999999999999</v>
      </c>
      <c r="G160" s="218">
        <v>1060.5999999999997</v>
      </c>
      <c r="H160" s="218">
        <v>8969.8000000000011</v>
      </c>
    </row>
    <row r="161" spans="1:8">
      <c r="A161" s="51"/>
      <c r="B161" s="51"/>
      <c r="C161" s="51"/>
      <c r="D161" s="51"/>
      <c r="E161" s="110"/>
      <c r="F161" s="110"/>
      <c r="G161" s="110"/>
      <c r="H161" s="110"/>
    </row>
    <row r="162" spans="1:8">
      <c r="A162" s="57"/>
      <c r="B162" s="57"/>
      <c r="C162" s="57"/>
      <c r="D162" s="57"/>
      <c r="E162" s="201"/>
      <c r="F162" s="201"/>
      <c r="G162" s="201"/>
      <c r="H162" s="201"/>
    </row>
    <row r="163" spans="1:8" ht="15">
      <c r="A163" s="68" t="s">
        <v>25</v>
      </c>
      <c r="B163" s="68"/>
      <c r="C163" s="68"/>
      <c r="D163" s="68"/>
      <c r="E163" s="54" t="s">
        <v>35</v>
      </c>
      <c r="F163" s="54" t="s">
        <v>36</v>
      </c>
      <c r="G163" s="54" t="s">
        <v>37</v>
      </c>
      <c r="H163" s="54" t="s">
        <v>34</v>
      </c>
    </row>
    <row r="164" spans="1:8">
      <c r="A164" s="51"/>
      <c r="B164" s="51"/>
      <c r="C164" s="51"/>
      <c r="D164" s="51"/>
      <c r="E164" s="110"/>
      <c r="F164" s="110"/>
      <c r="G164" s="110"/>
      <c r="H164" s="110"/>
    </row>
    <row r="165" spans="1:8">
      <c r="A165" s="214" t="s">
        <v>252</v>
      </c>
      <c r="B165" s="214"/>
      <c r="C165" s="214"/>
      <c r="D165" s="214"/>
      <c r="E165" s="214">
        <v>6313.2</v>
      </c>
      <c r="F165" s="214">
        <v>1158.2</v>
      </c>
      <c r="G165" s="214">
        <v>844.6</v>
      </c>
      <c r="H165" s="214">
        <v>8316</v>
      </c>
    </row>
    <row r="166" spans="1:8">
      <c r="A166" s="228"/>
      <c r="B166" s="228"/>
      <c r="C166" s="228"/>
      <c r="D166" s="228"/>
      <c r="E166" s="216"/>
      <c r="F166" s="216"/>
      <c r="G166" s="216"/>
      <c r="H166" s="216"/>
    </row>
    <row r="167" spans="1:8">
      <c r="A167" s="75" t="s">
        <v>38</v>
      </c>
      <c r="B167" s="75"/>
      <c r="C167" s="75"/>
      <c r="D167" s="75"/>
      <c r="E167" s="217">
        <v>-1847.8</v>
      </c>
      <c r="F167" s="217">
        <v>1847.8</v>
      </c>
      <c r="G167" s="217">
        <v>0</v>
      </c>
      <c r="H167" s="217">
        <v>0</v>
      </c>
    </row>
    <row r="168" spans="1:8">
      <c r="A168" s="75" t="s">
        <v>39</v>
      </c>
      <c r="B168" s="75"/>
      <c r="C168" s="75"/>
      <c r="D168" s="75"/>
      <c r="E168" s="217">
        <v>-222.4</v>
      </c>
      <c r="F168" s="217">
        <v>0</v>
      </c>
      <c r="G168" s="217">
        <v>222.4</v>
      </c>
      <c r="H168" s="217">
        <v>0</v>
      </c>
    </row>
    <row r="169" spans="1:8">
      <c r="A169" s="75" t="s">
        <v>40</v>
      </c>
      <c r="B169" s="75"/>
      <c r="C169" s="75"/>
      <c r="D169" s="75"/>
      <c r="E169" s="217">
        <v>0</v>
      </c>
      <c r="F169" s="217">
        <v>-756.4</v>
      </c>
      <c r="G169" s="217">
        <v>756.4</v>
      </c>
      <c r="H169" s="217">
        <v>0</v>
      </c>
    </row>
    <row r="170" spans="1:8">
      <c r="A170" s="75" t="s">
        <v>41</v>
      </c>
      <c r="B170" s="75"/>
      <c r="C170" s="75"/>
      <c r="D170" s="75"/>
      <c r="E170" s="217">
        <v>0</v>
      </c>
      <c r="F170" s="217">
        <v>4.5</v>
      </c>
      <c r="G170" s="217">
        <v>-4.5</v>
      </c>
      <c r="H170" s="217">
        <v>0</v>
      </c>
    </row>
    <row r="171" spans="1:8">
      <c r="A171" s="118" t="s">
        <v>42</v>
      </c>
      <c r="B171" s="118"/>
      <c r="C171" s="118"/>
      <c r="D171" s="118"/>
      <c r="E171" s="217">
        <v>859.2</v>
      </c>
      <c r="F171" s="217">
        <v>-859.2</v>
      </c>
      <c r="G171" s="217">
        <v>0</v>
      </c>
      <c r="H171" s="217">
        <v>0</v>
      </c>
    </row>
    <row r="172" spans="1:8">
      <c r="A172" s="48" t="s">
        <v>43</v>
      </c>
      <c r="E172" s="217">
        <v>3.2</v>
      </c>
      <c r="F172" s="217">
        <v>0</v>
      </c>
      <c r="G172" s="217">
        <v>-3.2</v>
      </c>
      <c r="H172" s="217">
        <v>0</v>
      </c>
    </row>
    <row r="173" spans="1:8">
      <c r="A173" s="48" t="s">
        <v>44</v>
      </c>
      <c r="E173" s="217">
        <v>3744.3</v>
      </c>
      <c r="F173" s="217">
        <v>284.5</v>
      </c>
      <c r="G173" s="217">
        <v>71.3</v>
      </c>
      <c r="H173" s="217">
        <v>4100.1000000000004</v>
      </c>
    </row>
    <row r="174" spans="1:8">
      <c r="A174" s="48" t="s">
        <v>45</v>
      </c>
      <c r="E174" s="217">
        <v>-2008.8</v>
      </c>
      <c r="F174" s="217">
        <v>-499.3</v>
      </c>
      <c r="G174" s="217">
        <v>-602.1</v>
      </c>
      <c r="H174" s="217">
        <v>-3110.2</v>
      </c>
    </row>
    <row r="175" spans="1:8" ht="13.5" thickBot="1">
      <c r="A175" s="64" t="s">
        <v>254</v>
      </c>
      <c r="B175" s="64"/>
      <c r="C175" s="64"/>
      <c r="D175" s="64"/>
      <c r="E175" s="218">
        <v>6840.8</v>
      </c>
      <c r="F175" s="218">
        <v>1180.1999999999998</v>
      </c>
      <c r="G175" s="218">
        <v>1284.9000000000001</v>
      </c>
      <c r="H175" s="218">
        <v>9305.9000000000015</v>
      </c>
    </row>
    <row r="176" spans="1:8" ht="15">
      <c r="A176" s="76"/>
      <c r="B176" s="55"/>
      <c r="C176" s="55"/>
      <c r="D176" s="55"/>
      <c r="E176" s="55"/>
      <c r="F176" s="55"/>
      <c r="G176" s="55"/>
      <c r="H176" s="55"/>
    </row>
    <row r="177" spans="1:8">
      <c r="A177" s="200" t="s">
        <v>255</v>
      </c>
      <c r="B177" s="224"/>
      <c r="C177" s="224"/>
      <c r="D177" s="224"/>
      <c r="E177" s="225"/>
      <c r="F177" s="225"/>
      <c r="G177" s="225"/>
    </row>
    <row r="178" spans="1:8">
      <c r="F178" s="225"/>
      <c r="G178" s="225"/>
    </row>
    <row r="179" spans="1:8" ht="15">
      <c r="A179" s="68" t="s">
        <v>25</v>
      </c>
      <c r="B179" s="68"/>
      <c r="C179" s="68"/>
      <c r="D179" s="68"/>
      <c r="E179" s="54" t="s">
        <v>35</v>
      </c>
      <c r="F179" s="54" t="s">
        <v>36</v>
      </c>
      <c r="G179" s="54" t="s">
        <v>37</v>
      </c>
      <c r="H179" s="54" t="s">
        <v>34</v>
      </c>
    </row>
    <row r="180" spans="1:8">
      <c r="A180" s="51"/>
      <c r="B180" s="51"/>
      <c r="C180" s="51"/>
      <c r="D180" s="51"/>
      <c r="E180" s="215"/>
      <c r="F180" s="215"/>
      <c r="G180" s="215"/>
      <c r="H180" s="216"/>
    </row>
    <row r="181" spans="1:8">
      <c r="A181" s="230" t="s">
        <v>256</v>
      </c>
      <c r="B181" s="230"/>
      <c r="C181" s="230"/>
      <c r="D181" s="230"/>
      <c r="E181" s="230">
        <v>165.6</v>
      </c>
      <c r="F181" s="230">
        <v>178</v>
      </c>
      <c r="G181" s="230">
        <v>722.6</v>
      </c>
      <c r="H181" s="230">
        <v>1066.3</v>
      </c>
    </row>
    <row r="182" spans="1:8">
      <c r="A182" s="103" t="s">
        <v>245</v>
      </c>
      <c r="B182" s="103"/>
      <c r="C182" s="103"/>
      <c r="D182" s="103"/>
      <c r="E182" s="231"/>
      <c r="F182" s="231"/>
      <c r="G182" s="231"/>
      <c r="H182" s="231"/>
    </row>
    <row r="183" spans="1:8">
      <c r="A183" s="206" t="s">
        <v>38</v>
      </c>
      <c r="B183" s="206"/>
      <c r="C183" s="206"/>
      <c r="D183" s="206"/>
      <c r="E183" s="220">
        <v>-8.3333040680685606</v>
      </c>
      <c r="F183" s="220">
        <v>8.3333040680685606</v>
      </c>
      <c r="G183" s="220">
        <v>0</v>
      </c>
      <c r="H183" s="232">
        <v>0</v>
      </c>
    </row>
    <row r="184" spans="1:8">
      <c r="A184" s="206" t="s">
        <v>39</v>
      </c>
      <c r="B184" s="206"/>
      <c r="C184" s="206"/>
      <c r="D184" s="206"/>
      <c r="E184" s="220">
        <v>-2.5844022670987408</v>
      </c>
      <c r="F184" s="220">
        <v>0</v>
      </c>
      <c r="G184" s="220">
        <v>2.5844022670987408</v>
      </c>
      <c r="H184" s="232">
        <v>0</v>
      </c>
    </row>
    <row r="185" spans="1:8">
      <c r="A185" s="206" t="s">
        <v>40</v>
      </c>
      <c r="B185" s="206"/>
      <c r="C185" s="206"/>
      <c r="D185" s="206"/>
      <c r="E185" s="233">
        <v>0</v>
      </c>
      <c r="F185" s="233">
        <v>-45.357562974208058</v>
      </c>
      <c r="G185" s="233">
        <v>45.357562974208058</v>
      </c>
      <c r="H185" s="232">
        <v>0</v>
      </c>
    </row>
    <row r="186" spans="1:8">
      <c r="A186" s="206" t="s">
        <v>41</v>
      </c>
      <c r="B186" s="206"/>
      <c r="C186" s="206"/>
      <c r="D186" s="206"/>
      <c r="E186" s="233">
        <v>0</v>
      </c>
      <c r="F186" s="233">
        <v>1.7822335906083531</v>
      </c>
      <c r="G186" s="233">
        <v>-1.7822335906083531</v>
      </c>
      <c r="H186" s="232">
        <v>0</v>
      </c>
    </row>
    <row r="187" spans="1:8">
      <c r="A187" s="206" t="s">
        <v>42</v>
      </c>
      <c r="B187" s="206"/>
      <c r="C187" s="206"/>
      <c r="D187" s="206"/>
      <c r="E187" s="233">
        <v>28.924714405343686</v>
      </c>
      <c r="F187" s="233">
        <v>-28.924714405343686</v>
      </c>
      <c r="G187" s="233">
        <v>0</v>
      </c>
      <c r="H187" s="232">
        <v>0</v>
      </c>
    </row>
    <row r="188" spans="1:8">
      <c r="A188" s="206" t="s">
        <v>43</v>
      </c>
      <c r="B188" s="206"/>
      <c r="C188" s="206"/>
      <c r="D188" s="206"/>
      <c r="E188" s="233">
        <v>1.539960933942456</v>
      </c>
      <c r="F188" s="233">
        <v>0</v>
      </c>
      <c r="G188" s="233">
        <v>-1.539960933942456</v>
      </c>
      <c r="H188" s="233">
        <v>0</v>
      </c>
    </row>
    <row r="189" spans="1:8">
      <c r="A189" s="209" t="s">
        <v>257</v>
      </c>
      <c r="B189" s="209"/>
      <c r="C189" s="209"/>
      <c r="D189" s="209"/>
      <c r="E189" s="233">
        <v>9.4633716469454576</v>
      </c>
      <c r="F189" s="233">
        <v>2.0471984320019687</v>
      </c>
      <c r="G189" s="233">
        <v>7.7068104359999997E-3</v>
      </c>
      <c r="H189" s="233">
        <v>11.518276889383426</v>
      </c>
    </row>
    <row r="190" spans="1:8">
      <c r="A190" s="209" t="s">
        <v>198</v>
      </c>
      <c r="B190" s="209"/>
      <c r="C190" s="209"/>
      <c r="D190" s="209"/>
      <c r="E190" s="233">
        <v>5.6464821056501906</v>
      </c>
      <c r="F190" s="233">
        <v>66.339193102770295</v>
      </c>
      <c r="G190" s="233">
        <v>62.201783750304273</v>
      </c>
      <c r="H190" s="233">
        <v>134.18745895872476</v>
      </c>
    </row>
    <row r="191" spans="1:8">
      <c r="A191" s="209" t="s">
        <v>258</v>
      </c>
      <c r="B191" s="209"/>
      <c r="C191" s="209"/>
      <c r="D191" s="209"/>
      <c r="E191" s="233">
        <v>-35.397518820856597</v>
      </c>
      <c r="F191" s="233">
        <v>-8.5178417021445973</v>
      </c>
      <c r="G191" s="233">
        <v>-37.278976880581091</v>
      </c>
      <c r="H191" s="233">
        <v>-81.194337403582296</v>
      </c>
    </row>
    <row r="192" spans="1:8">
      <c r="A192" s="209" t="s">
        <v>199</v>
      </c>
      <c r="B192" s="209"/>
      <c r="C192" s="209"/>
      <c r="D192" s="209"/>
      <c r="E192" s="233">
        <v>-2.2816714821392199</v>
      </c>
      <c r="F192" s="233">
        <v>-1.6306005911798964</v>
      </c>
      <c r="G192" s="233">
        <v>-1.3000683892939497</v>
      </c>
      <c r="H192" s="233">
        <v>-5.2123404626130663</v>
      </c>
    </row>
    <row r="193" spans="1:8">
      <c r="A193" s="209" t="s">
        <v>192</v>
      </c>
      <c r="B193" s="209"/>
      <c r="C193" s="209"/>
      <c r="D193" s="209"/>
      <c r="E193" s="233">
        <v>1.740827175936785</v>
      </c>
      <c r="F193" s="233">
        <v>1.6766010907780156</v>
      </c>
      <c r="G193" s="233">
        <v>13.996105706546768</v>
      </c>
      <c r="H193" s="233">
        <v>17.413533973261568</v>
      </c>
    </row>
    <row r="194" spans="1:8">
      <c r="A194" s="209" t="s">
        <v>193</v>
      </c>
      <c r="B194" s="209"/>
      <c r="C194" s="209"/>
      <c r="D194" s="209"/>
      <c r="E194" s="233">
        <v>-5.5801697617864994</v>
      </c>
      <c r="F194" s="233">
        <v>-5.8159907793897565</v>
      </c>
      <c r="G194" s="233">
        <v>0</v>
      </c>
      <c r="H194" s="233">
        <v>-11.396160541176256</v>
      </c>
    </row>
    <row r="195" spans="1:8">
      <c r="A195" s="103" t="s">
        <v>48</v>
      </c>
      <c r="B195" s="103"/>
      <c r="C195" s="103"/>
      <c r="D195" s="103"/>
      <c r="E195" s="233">
        <v>12.497509228046576</v>
      </c>
      <c r="F195" s="233">
        <v>7.5757354613236023</v>
      </c>
      <c r="G195" s="233">
        <v>-3.3447156741128419</v>
      </c>
      <c r="H195" s="233">
        <v>16.728529015257337</v>
      </c>
    </row>
    <row r="196" spans="1:8" ht="13.5" thickBot="1">
      <c r="A196" s="210" t="s">
        <v>240</v>
      </c>
      <c r="B196" s="210"/>
      <c r="C196" s="210"/>
      <c r="D196" s="210"/>
      <c r="E196" s="222">
        <v>171.23579909591552</v>
      </c>
      <c r="F196" s="222">
        <v>175.50755529328478</v>
      </c>
      <c r="G196" s="222">
        <v>801.50160604005509</v>
      </c>
      <c r="H196" s="222">
        <v>1148.2449604292558</v>
      </c>
    </row>
    <row r="197" spans="1:8">
      <c r="A197" s="212"/>
      <c r="B197" s="212"/>
      <c r="C197" s="212"/>
      <c r="D197" s="212"/>
      <c r="E197" s="223"/>
      <c r="F197" s="223"/>
      <c r="G197" s="223"/>
      <c r="H197" s="223"/>
    </row>
    <row r="199" spans="1:8" ht="15">
      <c r="A199" s="68" t="s">
        <v>25</v>
      </c>
      <c r="B199" s="68"/>
      <c r="C199" s="68"/>
      <c r="D199" s="68"/>
      <c r="E199" s="54" t="s">
        <v>35</v>
      </c>
      <c r="F199" s="54" t="s">
        <v>36</v>
      </c>
      <c r="G199" s="54" t="s">
        <v>37</v>
      </c>
      <c r="H199" s="54" t="s">
        <v>34</v>
      </c>
    </row>
    <row r="201" spans="1:8">
      <c r="A201" s="229" t="s">
        <v>259</v>
      </c>
      <c r="B201" s="229"/>
      <c r="C201" s="229"/>
      <c r="D201" s="229"/>
      <c r="E201" s="229">
        <v>109.1</v>
      </c>
      <c r="F201" s="229">
        <v>121.3</v>
      </c>
      <c r="G201" s="229">
        <v>317.60000000000002</v>
      </c>
      <c r="H201" s="229">
        <v>548</v>
      </c>
    </row>
    <row r="202" spans="1:8">
      <c r="A202" s="48" t="s">
        <v>248</v>
      </c>
      <c r="E202" s="224"/>
      <c r="F202" s="224"/>
      <c r="G202" s="224"/>
    </row>
    <row r="203" spans="1:8">
      <c r="A203" s="75" t="s">
        <v>38</v>
      </c>
      <c r="B203" s="75"/>
      <c r="C203" s="75"/>
      <c r="D203" s="75"/>
      <c r="E203" s="224">
        <v>-7.1</v>
      </c>
      <c r="F203" s="224">
        <v>7.1</v>
      </c>
      <c r="G203" s="224">
        <v>0</v>
      </c>
      <c r="H203" s="77">
        <v>0</v>
      </c>
    </row>
    <row r="204" spans="1:8">
      <c r="A204" s="75" t="s">
        <v>39</v>
      </c>
      <c r="B204" s="75"/>
      <c r="C204" s="75"/>
      <c r="D204" s="75"/>
      <c r="E204" s="224">
        <v>-0.9</v>
      </c>
      <c r="F204" s="224">
        <v>0</v>
      </c>
      <c r="G204" s="224">
        <v>0.9</v>
      </c>
      <c r="H204" s="77">
        <v>0</v>
      </c>
    </row>
    <row r="205" spans="1:8">
      <c r="A205" s="75" t="s">
        <v>40</v>
      </c>
      <c r="B205" s="75"/>
      <c r="C205" s="75"/>
      <c r="D205" s="75"/>
      <c r="E205" s="224">
        <v>0</v>
      </c>
      <c r="F205" s="224">
        <v>-29.3</v>
      </c>
      <c r="G205" s="224">
        <v>29.3</v>
      </c>
      <c r="H205" s="77">
        <v>0</v>
      </c>
    </row>
    <row r="206" spans="1:8">
      <c r="A206" s="75" t="s">
        <v>41</v>
      </c>
      <c r="B206" s="75"/>
      <c r="C206" s="75"/>
      <c r="D206" s="75"/>
      <c r="E206" s="224">
        <v>0</v>
      </c>
      <c r="F206" s="224">
        <v>0.6</v>
      </c>
      <c r="G206" s="224">
        <v>-0.6</v>
      </c>
      <c r="H206" s="77">
        <v>0</v>
      </c>
    </row>
    <row r="207" spans="1:8">
      <c r="A207" s="75" t="s">
        <v>42</v>
      </c>
      <c r="B207" s="75"/>
      <c r="C207" s="75"/>
      <c r="D207" s="75"/>
      <c r="E207" s="224">
        <v>23.1</v>
      </c>
      <c r="F207" s="224">
        <v>-23.1</v>
      </c>
      <c r="G207" s="224">
        <v>0</v>
      </c>
      <c r="H207" s="77">
        <v>0</v>
      </c>
    </row>
    <row r="208" spans="1:8">
      <c r="A208" s="75" t="s">
        <v>43</v>
      </c>
      <c r="B208" s="75"/>
      <c r="C208" s="75"/>
      <c r="D208" s="75"/>
      <c r="E208" s="224">
        <v>1.2</v>
      </c>
      <c r="F208" s="224">
        <v>0</v>
      </c>
      <c r="G208" s="224">
        <v>-1.2</v>
      </c>
      <c r="H208" s="77">
        <v>0</v>
      </c>
    </row>
    <row r="209" spans="1:8">
      <c r="A209" s="118" t="s">
        <v>46</v>
      </c>
      <c r="B209" s="118"/>
      <c r="C209" s="118"/>
      <c r="D209" s="118"/>
      <c r="E209" s="224">
        <v>17.899999999999999</v>
      </c>
      <c r="F209" s="224">
        <v>69</v>
      </c>
      <c r="G209" s="224">
        <v>42</v>
      </c>
      <c r="H209" s="77">
        <v>128.80000000000001</v>
      </c>
    </row>
    <row r="210" spans="1:8">
      <c r="A210" s="118" t="s">
        <v>47</v>
      </c>
      <c r="B210" s="118"/>
      <c r="C210" s="118"/>
      <c r="D210" s="118"/>
      <c r="E210" s="224">
        <v>-28.1</v>
      </c>
      <c r="F210" s="224">
        <v>-14.9</v>
      </c>
      <c r="G210" s="224">
        <v>-34.6</v>
      </c>
      <c r="H210" s="77">
        <v>-77.599999999999994</v>
      </c>
    </row>
    <row r="211" spans="1:8">
      <c r="A211" s="48" t="s">
        <v>48</v>
      </c>
      <c r="E211" s="224">
        <v>4.7</v>
      </c>
      <c r="F211" s="224">
        <v>1.6</v>
      </c>
      <c r="G211" s="224">
        <v>2.9</v>
      </c>
      <c r="H211" s="77">
        <v>9.1000000000000014</v>
      </c>
    </row>
    <row r="212" spans="1:8" ht="13.5" thickBot="1">
      <c r="A212" s="234" t="s">
        <v>242</v>
      </c>
      <c r="B212" s="234"/>
      <c r="C212" s="234"/>
      <c r="D212" s="234"/>
      <c r="E212" s="234">
        <v>119.8</v>
      </c>
      <c r="F212" s="234">
        <v>132.39999999999998</v>
      </c>
      <c r="G212" s="234">
        <v>356.29999999999995</v>
      </c>
      <c r="H212" s="234">
        <v>608.29999999999995</v>
      </c>
    </row>
    <row r="213" spans="1:8">
      <c r="A213" s="235"/>
      <c r="B213" s="235"/>
      <c r="C213" s="235"/>
      <c r="D213" s="235"/>
      <c r="E213" s="235"/>
      <c r="F213" s="235"/>
      <c r="G213" s="235"/>
      <c r="H213" s="235"/>
    </row>
    <row r="215" spans="1:8" ht="15">
      <c r="A215" s="68" t="s">
        <v>25</v>
      </c>
      <c r="B215" s="68"/>
      <c r="C215" s="68"/>
      <c r="D215" s="68"/>
      <c r="E215" s="54" t="s">
        <v>35</v>
      </c>
      <c r="F215" s="54" t="s">
        <v>36</v>
      </c>
      <c r="G215" s="54" t="s">
        <v>37</v>
      </c>
      <c r="H215" s="54" t="s">
        <v>34</v>
      </c>
    </row>
    <row r="216" spans="1:8">
      <c r="E216" s="219"/>
      <c r="F216" s="219"/>
      <c r="G216" s="219"/>
    </row>
    <row r="217" spans="1:8">
      <c r="A217" s="230" t="s">
        <v>260</v>
      </c>
      <c r="B217" s="230"/>
      <c r="C217" s="230"/>
      <c r="D217" s="230"/>
      <c r="E217" s="230">
        <v>143.69999999999999</v>
      </c>
      <c r="F217" s="230">
        <v>172.8</v>
      </c>
      <c r="G217" s="230">
        <v>493.6</v>
      </c>
      <c r="H217" s="230">
        <v>810.1</v>
      </c>
    </row>
    <row r="218" spans="1:8">
      <c r="A218" s="103" t="s">
        <v>251</v>
      </c>
      <c r="B218" s="103"/>
      <c r="C218" s="103"/>
      <c r="D218" s="103"/>
      <c r="E218" s="220"/>
      <c r="F218" s="220"/>
      <c r="G218" s="220"/>
      <c r="H218" s="236"/>
    </row>
    <row r="219" spans="1:8">
      <c r="A219" s="206" t="s">
        <v>38</v>
      </c>
      <c r="B219" s="206"/>
      <c r="C219" s="206"/>
      <c r="D219" s="206"/>
      <c r="E219" s="220">
        <v>-25.509397917069624</v>
      </c>
      <c r="F219" s="220">
        <v>25.509397917069624</v>
      </c>
      <c r="G219" s="220">
        <v>0</v>
      </c>
      <c r="H219" s="233">
        <v>0</v>
      </c>
    </row>
    <row r="220" spans="1:8">
      <c r="A220" s="206" t="s">
        <v>39</v>
      </c>
      <c r="B220" s="206"/>
      <c r="C220" s="206"/>
      <c r="D220" s="206"/>
      <c r="E220" s="220">
        <v>-7.9869737864384955</v>
      </c>
      <c r="F220" s="220">
        <v>0</v>
      </c>
      <c r="G220" s="220">
        <v>7.9869737864384955</v>
      </c>
      <c r="H220" s="233">
        <v>0</v>
      </c>
    </row>
    <row r="221" spans="1:8">
      <c r="A221" s="206" t="s">
        <v>40</v>
      </c>
      <c r="B221" s="206"/>
      <c r="C221" s="206"/>
      <c r="D221" s="206"/>
      <c r="E221" s="220">
        <v>0</v>
      </c>
      <c r="F221" s="220">
        <v>-147.94375823388361</v>
      </c>
      <c r="G221" s="220">
        <v>147.94375823388361</v>
      </c>
      <c r="H221" s="233">
        <v>0</v>
      </c>
    </row>
    <row r="222" spans="1:8">
      <c r="A222" s="206" t="s">
        <v>41</v>
      </c>
      <c r="B222" s="206"/>
      <c r="C222" s="206"/>
      <c r="D222" s="206"/>
      <c r="E222" s="220">
        <v>0</v>
      </c>
      <c r="F222" s="220">
        <v>4.253806544393437</v>
      </c>
      <c r="G222" s="220">
        <v>-4.253806544393437</v>
      </c>
      <c r="H222" s="233">
        <v>0</v>
      </c>
    </row>
    <row r="223" spans="1:8">
      <c r="A223" s="206" t="s">
        <v>42</v>
      </c>
      <c r="B223" s="206"/>
      <c r="C223" s="206"/>
      <c r="D223" s="206"/>
      <c r="E223" s="220">
        <v>89.122936207418633</v>
      </c>
      <c r="F223" s="220">
        <v>-89.122936207418633</v>
      </c>
      <c r="G223" s="220">
        <v>0</v>
      </c>
      <c r="H223" s="233">
        <v>0</v>
      </c>
    </row>
    <row r="224" spans="1:8">
      <c r="A224" s="206" t="s">
        <v>43</v>
      </c>
      <c r="B224" s="206"/>
      <c r="C224" s="206"/>
      <c r="D224" s="206"/>
      <c r="E224" s="220">
        <v>3.8712524995115949</v>
      </c>
      <c r="F224" s="220">
        <v>0</v>
      </c>
      <c r="G224" s="220">
        <v>-3.8712524995115949</v>
      </c>
      <c r="H224" s="233">
        <v>0</v>
      </c>
    </row>
    <row r="225" spans="1:8">
      <c r="A225" s="209" t="s">
        <v>257</v>
      </c>
      <c r="B225" s="209"/>
      <c r="C225" s="209"/>
      <c r="D225" s="209"/>
      <c r="E225" s="220">
        <v>23.617047335143798</v>
      </c>
      <c r="F225" s="220">
        <v>55.902184445254917</v>
      </c>
      <c r="G225" s="220">
        <v>72.211550925278189</v>
      </c>
      <c r="H225" s="233">
        <v>151.73078270567692</v>
      </c>
    </row>
    <row r="226" spans="1:8">
      <c r="A226" s="209" t="s">
        <v>198</v>
      </c>
      <c r="B226" s="209"/>
      <c r="C226" s="209"/>
      <c r="D226" s="209"/>
      <c r="E226" s="220">
        <v>12.415697736597018</v>
      </c>
      <c r="F226" s="220">
        <v>138.72991606912524</v>
      </c>
      <c r="G226" s="220">
        <v>128.31373782096466</v>
      </c>
      <c r="H226" s="233">
        <v>279.45935162668695</v>
      </c>
    </row>
    <row r="227" spans="1:8">
      <c r="A227" s="209" t="s">
        <v>258</v>
      </c>
      <c r="B227" s="209"/>
      <c r="C227" s="209"/>
      <c r="D227" s="209"/>
      <c r="E227" s="220">
        <v>-107.36277645741896</v>
      </c>
      <c r="F227" s="220">
        <v>-23.639176307273811</v>
      </c>
      <c r="G227" s="220">
        <v>-71.627514988992004</v>
      </c>
      <c r="H227" s="233">
        <v>-202.62946775368476</v>
      </c>
    </row>
    <row r="228" spans="1:8">
      <c r="A228" s="209" t="s">
        <v>199</v>
      </c>
      <c r="B228" s="209"/>
      <c r="C228" s="209"/>
      <c r="D228" s="209"/>
      <c r="E228" s="220">
        <v>-6.2684568511156069</v>
      </c>
      <c r="F228" s="220">
        <v>-4.7277681827540512</v>
      </c>
      <c r="G228" s="220">
        <v>-11.153867809257417</v>
      </c>
      <c r="H228" s="233">
        <v>-22.150092843127076</v>
      </c>
    </row>
    <row r="229" spans="1:8">
      <c r="A229" s="209" t="s">
        <v>192</v>
      </c>
      <c r="B229" s="209"/>
      <c r="C229" s="209"/>
      <c r="D229" s="209"/>
      <c r="E229" s="220">
        <v>11.798998474022323</v>
      </c>
      <c r="F229" s="220">
        <v>11.196323078761727</v>
      </c>
      <c r="G229" s="220">
        <v>46.338767044864781</v>
      </c>
      <c r="H229" s="233">
        <v>69.334088597648829</v>
      </c>
    </row>
    <row r="230" spans="1:8">
      <c r="A230" s="209" t="s">
        <v>193</v>
      </c>
      <c r="B230" s="209"/>
      <c r="C230" s="209"/>
      <c r="D230" s="209"/>
      <c r="E230" s="220">
        <v>23.457143681757188</v>
      </c>
      <c r="F230" s="220">
        <v>29.389402286865405</v>
      </c>
      <c r="G230" s="220">
        <v>0</v>
      </c>
      <c r="H230" s="233">
        <v>52.846545968622593</v>
      </c>
    </row>
    <row r="231" spans="1:8">
      <c r="A231" s="103" t="s">
        <v>48</v>
      </c>
      <c r="B231" s="103"/>
      <c r="C231" s="103"/>
      <c r="D231" s="103"/>
      <c r="E231" s="220">
        <v>10.449498520901724</v>
      </c>
      <c r="F231" s="220">
        <v>3.1121317779329631</v>
      </c>
      <c r="G231" s="220">
        <v>-3.989386542705085</v>
      </c>
      <c r="H231" s="233">
        <v>9.5722437561296019</v>
      </c>
    </row>
    <row r="232" spans="1:8" ht="13.5" thickBot="1">
      <c r="A232" s="222" t="s">
        <v>240</v>
      </c>
      <c r="B232" s="222"/>
      <c r="C232" s="222"/>
      <c r="D232" s="222"/>
      <c r="E232" s="222">
        <v>171.20496944330964</v>
      </c>
      <c r="F232" s="222">
        <v>175.45952318807326</v>
      </c>
      <c r="G232" s="222">
        <v>801.49895942657008</v>
      </c>
      <c r="H232" s="222">
        <v>1148.1634520579532</v>
      </c>
    </row>
    <row r="233" spans="1:8">
      <c r="A233" s="223"/>
      <c r="B233" s="223"/>
      <c r="C233" s="223"/>
      <c r="D233" s="223"/>
      <c r="E233" s="223"/>
      <c r="F233" s="223"/>
      <c r="G233" s="223"/>
      <c r="H233" s="223"/>
    </row>
    <row r="235" spans="1:8" ht="15">
      <c r="A235" s="68" t="s">
        <v>25</v>
      </c>
      <c r="B235" s="68"/>
      <c r="C235" s="68"/>
      <c r="D235" s="68"/>
      <c r="E235" s="54" t="s">
        <v>35</v>
      </c>
      <c r="F235" s="54" t="s">
        <v>36</v>
      </c>
      <c r="G235" s="54" t="s">
        <v>37</v>
      </c>
      <c r="H235" s="54" t="s">
        <v>34</v>
      </c>
    </row>
    <row r="236" spans="1:8">
      <c r="A236" s="51"/>
      <c r="B236" s="51"/>
      <c r="C236" s="51"/>
      <c r="D236" s="51"/>
      <c r="E236" s="110"/>
      <c r="F236" s="110"/>
      <c r="G236" s="110"/>
      <c r="H236" s="110"/>
    </row>
    <row r="237" spans="1:8">
      <c r="A237" s="229" t="s">
        <v>261</v>
      </c>
      <c r="B237" s="229"/>
      <c r="C237" s="229"/>
      <c r="D237" s="229"/>
      <c r="E237" s="229">
        <v>102.1</v>
      </c>
      <c r="F237" s="229">
        <v>100.8</v>
      </c>
      <c r="G237" s="229">
        <v>268.8</v>
      </c>
      <c r="H237" s="229">
        <v>471.59999999999997</v>
      </c>
    </row>
    <row r="238" spans="1:8">
      <c r="A238" s="48" t="s">
        <v>253</v>
      </c>
      <c r="E238" s="224"/>
      <c r="F238" s="224"/>
      <c r="G238" s="224"/>
      <c r="H238" s="50"/>
    </row>
    <row r="239" spans="1:8">
      <c r="A239" s="75" t="s">
        <v>38</v>
      </c>
      <c r="B239" s="75"/>
      <c r="C239" s="75"/>
      <c r="D239" s="75"/>
      <c r="E239" s="224">
        <v>-17.600000000000001</v>
      </c>
      <c r="F239" s="224">
        <v>17.600000000000001</v>
      </c>
      <c r="G239" s="224">
        <v>0</v>
      </c>
      <c r="H239" s="77">
        <v>0</v>
      </c>
    </row>
    <row r="240" spans="1:8">
      <c r="A240" s="75" t="s">
        <v>39</v>
      </c>
      <c r="B240" s="75"/>
      <c r="C240" s="75"/>
      <c r="D240" s="75"/>
      <c r="E240" s="224">
        <v>-2.1999999999999997</v>
      </c>
      <c r="F240" s="224">
        <v>0</v>
      </c>
      <c r="G240" s="224">
        <v>2.1999999999999997</v>
      </c>
      <c r="H240" s="77">
        <v>0</v>
      </c>
    </row>
    <row r="241" spans="1:8">
      <c r="A241" s="75" t="s">
        <v>40</v>
      </c>
      <c r="B241" s="75"/>
      <c r="C241" s="75"/>
      <c r="D241" s="75"/>
      <c r="E241" s="224">
        <v>0</v>
      </c>
      <c r="F241" s="224">
        <v>-76.5</v>
      </c>
      <c r="G241" s="224">
        <v>76.5</v>
      </c>
      <c r="H241" s="77">
        <v>0</v>
      </c>
    </row>
    <row r="242" spans="1:8">
      <c r="A242" s="75" t="s">
        <v>41</v>
      </c>
      <c r="B242" s="75"/>
      <c r="C242" s="75"/>
      <c r="D242" s="75"/>
      <c r="E242" s="224">
        <v>0</v>
      </c>
      <c r="F242" s="224">
        <v>1</v>
      </c>
      <c r="G242" s="224">
        <v>-1</v>
      </c>
      <c r="H242" s="77">
        <v>0</v>
      </c>
    </row>
    <row r="243" spans="1:8">
      <c r="A243" s="75" t="s">
        <v>42</v>
      </c>
      <c r="B243" s="75"/>
      <c r="C243" s="75"/>
      <c r="D243" s="75"/>
      <c r="E243" s="224">
        <v>57.500000000000007</v>
      </c>
      <c r="F243" s="224">
        <v>-57.500000000000007</v>
      </c>
      <c r="G243" s="224">
        <v>0</v>
      </c>
      <c r="H243" s="77">
        <v>0</v>
      </c>
    </row>
    <row r="244" spans="1:8">
      <c r="A244" s="75" t="s">
        <v>43</v>
      </c>
      <c r="B244" s="75"/>
      <c r="C244" s="75"/>
      <c r="D244" s="75"/>
      <c r="E244" s="224">
        <v>1.7999999999999998</v>
      </c>
      <c r="F244" s="224">
        <v>0</v>
      </c>
      <c r="G244" s="224">
        <v>-1.7999999999999998</v>
      </c>
      <c r="H244" s="77">
        <v>0</v>
      </c>
    </row>
    <row r="245" spans="1:8">
      <c r="A245" s="118" t="s">
        <v>46</v>
      </c>
      <c r="B245" s="118"/>
      <c r="C245" s="118"/>
      <c r="D245" s="118"/>
      <c r="E245" s="224">
        <v>47.3</v>
      </c>
      <c r="F245" s="224">
        <v>171.1</v>
      </c>
      <c r="G245" s="224">
        <v>126.9</v>
      </c>
      <c r="H245" s="77">
        <v>345.29999999999995</v>
      </c>
    </row>
    <row r="246" spans="1:8">
      <c r="A246" s="118" t="s">
        <v>47</v>
      </c>
      <c r="B246" s="118"/>
      <c r="C246" s="118"/>
      <c r="D246" s="118"/>
      <c r="E246" s="224">
        <v>-64</v>
      </c>
      <c r="F246" s="224">
        <v>-44.8</v>
      </c>
      <c r="G246" s="224">
        <v>-116.9</v>
      </c>
      <c r="H246" s="77">
        <v>-225.7</v>
      </c>
    </row>
    <row r="247" spans="1:8">
      <c r="A247" s="48" t="s">
        <v>48</v>
      </c>
      <c r="E247" s="224">
        <v>-5.1000000000000005</v>
      </c>
      <c r="F247" s="224">
        <v>20.6</v>
      </c>
      <c r="G247" s="224">
        <v>1.7</v>
      </c>
      <c r="H247" s="77">
        <v>17.2</v>
      </c>
    </row>
    <row r="248" spans="1:8" ht="13.5" thickBot="1">
      <c r="A248" s="234" t="s">
        <v>242</v>
      </c>
      <c r="B248" s="234"/>
      <c r="C248" s="234"/>
      <c r="D248" s="234"/>
      <c r="E248" s="234">
        <v>119.80000000000004</v>
      </c>
      <c r="F248" s="234">
        <v>132.4</v>
      </c>
      <c r="G248" s="234">
        <v>356.20000000000005</v>
      </c>
      <c r="H248" s="234">
        <v>608.29999999999984</v>
      </c>
    </row>
    <row r="249" spans="1:8">
      <c r="A249" s="235"/>
      <c r="B249" s="235"/>
      <c r="C249" s="235"/>
      <c r="D249" s="235"/>
      <c r="E249" s="235"/>
      <c r="F249" s="235"/>
      <c r="G249" s="235"/>
      <c r="H249" s="235"/>
    </row>
    <row r="250" spans="1:8" ht="15">
      <c r="A250" s="68" t="s">
        <v>25</v>
      </c>
      <c r="B250" s="68"/>
      <c r="C250" s="68"/>
      <c r="D250" s="68"/>
      <c r="E250" s="54" t="s">
        <v>35</v>
      </c>
      <c r="F250" s="54" t="s">
        <v>36</v>
      </c>
      <c r="G250" s="54" t="s">
        <v>37</v>
      </c>
      <c r="H250" s="54" t="s">
        <v>34</v>
      </c>
    </row>
    <row r="251" spans="1:8">
      <c r="E251" s="237"/>
      <c r="F251" s="237"/>
      <c r="G251" s="237"/>
      <c r="H251" s="237"/>
    </row>
    <row r="252" spans="1:8">
      <c r="A252" s="238" t="s">
        <v>261</v>
      </c>
      <c r="B252" s="238"/>
      <c r="C252" s="238"/>
      <c r="D252" s="238"/>
      <c r="E252" s="238">
        <v>102.1</v>
      </c>
      <c r="F252" s="238">
        <v>100.8</v>
      </c>
      <c r="G252" s="238">
        <v>268.8</v>
      </c>
      <c r="H252" s="238">
        <v>471.59999999999997</v>
      </c>
    </row>
    <row r="253" spans="1:8">
      <c r="A253" s="239">
        <v>2019</v>
      </c>
      <c r="B253" s="239"/>
      <c r="C253" s="239"/>
      <c r="D253" s="239"/>
      <c r="E253" s="110"/>
      <c r="F253" s="110"/>
      <c r="G253" s="110"/>
      <c r="H253" s="110"/>
    </row>
    <row r="254" spans="1:8">
      <c r="A254" s="75" t="s">
        <v>38</v>
      </c>
      <c r="B254" s="75"/>
      <c r="C254" s="75"/>
      <c r="D254" s="75"/>
      <c r="E254" s="217">
        <v>-26.2</v>
      </c>
      <c r="F254" s="217">
        <v>26.2</v>
      </c>
      <c r="G254" s="217">
        <v>0</v>
      </c>
      <c r="H254" s="77">
        <v>0</v>
      </c>
    </row>
    <row r="255" spans="1:8">
      <c r="A255" s="75" t="s">
        <v>39</v>
      </c>
      <c r="B255" s="75"/>
      <c r="C255" s="75"/>
      <c r="D255" s="75"/>
      <c r="E255" s="217">
        <v>-3.5</v>
      </c>
      <c r="F255" s="217">
        <v>0</v>
      </c>
      <c r="G255" s="217">
        <v>3.5</v>
      </c>
      <c r="H255" s="77">
        <v>0</v>
      </c>
    </row>
    <row r="256" spans="1:8">
      <c r="A256" s="75" t="s">
        <v>40</v>
      </c>
      <c r="B256" s="75"/>
      <c r="C256" s="75"/>
      <c r="D256" s="75"/>
      <c r="E256" s="217">
        <v>0</v>
      </c>
      <c r="F256" s="217">
        <v>-117.4</v>
      </c>
      <c r="G256" s="217">
        <v>117.4</v>
      </c>
      <c r="H256" s="77">
        <v>0</v>
      </c>
    </row>
    <row r="257" spans="1:8">
      <c r="A257" s="75" t="s">
        <v>41</v>
      </c>
      <c r="B257" s="75"/>
      <c r="C257" s="75"/>
      <c r="D257" s="75"/>
      <c r="E257" s="217">
        <v>0</v>
      </c>
      <c r="F257" s="217">
        <v>1.8</v>
      </c>
      <c r="G257" s="217">
        <v>-1.8</v>
      </c>
      <c r="H257" s="77">
        <v>0</v>
      </c>
    </row>
    <row r="258" spans="1:8">
      <c r="A258" s="75" t="s">
        <v>42</v>
      </c>
      <c r="B258" s="75"/>
      <c r="C258" s="75"/>
      <c r="D258" s="75"/>
      <c r="E258" s="217">
        <v>73.7</v>
      </c>
      <c r="F258" s="217">
        <v>-73.7</v>
      </c>
      <c r="G258" s="217">
        <v>0</v>
      </c>
      <c r="H258" s="77">
        <v>0</v>
      </c>
    </row>
    <row r="259" spans="1:8">
      <c r="A259" s="75" t="s">
        <v>43</v>
      </c>
      <c r="B259" s="75"/>
      <c r="C259" s="75"/>
      <c r="D259" s="75"/>
      <c r="E259" s="217">
        <v>2.5</v>
      </c>
      <c r="F259" s="217">
        <v>0</v>
      </c>
      <c r="G259" s="217">
        <v>-2.5</v>
      </c>
      <c r="H259" s="77">
        <v>0</v>
      </c>
    </row>
    <row r="260" spans="1:8">
      <c r="A260" s="118" t="s">
        <v>46</v>
      </c>
      <c r="B260" s="118"/>
      <c r="C260" s="118"/>
      <c r="D260" s="118"/>
      <c r="E260" s="217">
        <v>66</v>
      </c>
      <c r="F260" s="217">
        <v>245</v>
      </c>
      <c r="G260" s="217">
        <v>205</v>
      </c>
      <c r="H260" s="77">
        <v>516</v>
      </c>
    </row>
    <row r="261" spans="1:8">
      <c r="A261" s="118" t="s">
        <v>47</v>
      </c>
      <c r="B261" s="118"/>
      <c r="C261" s="118"/>
      <c r="D261" s="118"/>
      <c r="E261" s="217">
        <v>-86</v>
      </c>
      <c r="F261" s="217">
        <v>-59.1</v>
      </c>
      <c r="G261" s="217">
        <v>-153.9</v>
      </c>
      <c r="H261" s="77">
        <v>-299</v>
      </c>
    </row>
    <row r="262" spans="1:8">
      <c r="A262" s="48" t="s">
        <v>48</v>
      </c>
      <c r="E262" s="217">
        <v>15.1</v>
      </c>
      <c r="F262" s="217">
        <v>49.3</v>
      </c>
      <c r="G262" s="217">
        <v>57.1</v>
      </c>
      <c r="H262" s="77">
        <v>121.5</v>
      </c>
    </row>
    <row r="263" spans="1:8" ht="13.5" thickBot="1">
      <c r="A263" s="64" t="s">
        <v>241</v>
      </c>
      <c r="B263" s="64"/>
      <c r="C263" s="64"/>
      <c r="D263" s="64"/>
      <c r="E263" s="218">
        <v>143.69999999999999</v>
      </c>
      <c r="F263" s="218">
        <v>172.79999999999998</v>
      </c>
      <c r="G263" s="218">
        <v>493.60000000000014</v>
      </c>
      <c r="H263" s="234">
        <v>810.09999999999991</v>
      </c>
    </row>
    <row r="264" spans="1:8" ht="15">
      <c r="A264" s="76"/>
      <c r="B264" s="55"/>
      <c r="C264" s="55"/>
      <c r="D264" s="55"/>
      <c r="E264" s="55"/>
      <c r="F264" s="55"/>
      <c r="G264" s="55"/>
      <c r="H264" s="55"/>
    </row>
    <row r="265" spans="1:8">
      <c r="A265" s="96"/>
      <c r="B265" s="97"/>
      <c r="C265" s="97"/>
      <c r="D265" s="97"/>
      <c r="E265" s="97"/>
      <c r="F265" s="97"/>
      <c r="G265" s="97"/>
    </row>
    <row r="266" spans="1:8" ht="15">
      <c r="A266" s="49" t="s">
        <v>55</v>
      </c>
      <c r="B266" s="97"/>
      <c r="C266" s="97"/>
      <c r="D266" s="97"/>
      <c r="E266" s="97"/>
      <c r="F266" s="97"/>
      <c r="G266" s="97"/>
    </row>
    <row r="267" spans="1:8" ht="15">
      <c r="A267" s="49"/>
      <c r="B267" s="97"/>
      <c r="C267" s="97"/>
      <c r="D267" s="97"/>
      <c r="E267" s="97"/>
      <c r="F267" s="97"/>
      <c r="G267" s="97"/>
    </row>
    <row r="268" spans="1:8">
      <c r="A268" s="101" t="s">
        <v>200</v>
      </c>
      <c r="B268" s="240"/>
      <c r="C268" s="240"/>
      <c r="D268" s="240"/>
      <c r="E268" s="97"/>
      <c r="F268" s="97"/>
      <c r="G268" s="97"/>
    </row>
    <row r="269" spans="1:8" ht="15">
      <c r="A269" s="183" t="s">
        <v>25</v>
      </c>
      <c r="B269" s="184" t="s">
        <v>224</v>
      </c>
      <c r="C269" s="184" t="s">
        <v>225</v>
      </c>
      <c r="D269" s="184" t="s">
        <v>226</v>
      </c>
      <c r="E269" s="97"/>
      <c r="F269" s="97"/>
      <c r="G269" s="97"/>
    </row>
    <row r="270" spans="1:8" ht="15">
      <c r="A270" s="241"/>
      <c r="B270" s="242"/>
      <c r="C270" s="242"/>
      <c r="D270" s="243"/>
      <c r="E270" s="97"/>
      <c r="F270" s="97"/>
      <c r="G270" s="97"/>
    </row>
    <row r="271" spans="1:8">
      <c r="A271" s="103" t="s">
        <v>56</v>
      </c>
      <c r="B271" s="233">
        <v>186.53806899999998</v>
      </c>
      <c r="C271" s="233">
        <v>184.1</v>
      </c>
      <c r="D271" s="233">
        <v>182.768866</v>
      </c>
      <c r="E271" s="97"/>
      <c r="F271" s="97"/>
      <c r="G271" s="97"/>
    </row>
    <row r="272" spans="1:8">
      <c r="A272" s="103" t="s">
        <v>57</v>
      </c>
      <c r="B272" s="233">
        <v>786.67196625000008</v>
      </c>
      <c r="C272" s="233">
        <v>786.7</v>
      </c>
      <c r="D272" s="233">
        <v>786.67196625000008</v>
      </c>
      <c r="E272" s="97"/>
      <c r="F272" s="97"/>
      <c r="G272" s="97"/>
    </row>
    <row r="273" spans="1:7">
      <c r="A273" s="103" t="s">
        <v>201</v>
      </c>
      <c r="B273" s="233">
        <v>1020.9693780900005</v>
      </c>
      <c r="C273" s="233">
        <v>834.2</v>
      </c>
      <c r="D273" s="233">
        <v>848.79096571000014</v>
      </c>
      <c r="E273" s="97"/>
      <c r="F273" s="97"/>
      <c r="G273" s="97"/>
    </row>
    <row r="274" spans="1:7">
      <c r="A274" s="103" t="s">
        <v>58</v>
      </c>
      <c r="B274" s="233">
        <v>176.25840188795783</v>
      </c>
      <c r="C274" s="233">
        <v>194.29714705243899</v>
      </c>
      <c r="D274" s="233">
        <v>160.74214555171645</v>
      </c>
      <c r="E274" s="97"/>
      <c r="F274" s="97"/>
      <c r="G274" s="97"/>
    </row>
    <row r="275" spans="1:7">
      <c r="A275" s="236" t="s">
        <v>59</v>
      </c>
      <c r="B275" s="232"/>
      <c r="C275" s="232"/>
      <c r="D275" s="232"/>
      <c r="E275" s="97"/>
      <c r="F275" s="97"/>
      <c r="G275" s="97"/>
    </row>
    <row r="276" spans="1:7">
      <c r="A276" s="103" t="s">
        <v>60</v>
      </c>
      <c r="B276" s="244">
        <v>-154.53345446507998</v>
      </c>
      <c r="C276" s="244">
        <v>-145.4</v>
      </c>
      <c r="D276" s="244">
        <v>-126.10739253759999</v>
      </c>
      <c r="E276" s="97"/>
      <c r="F276" s="97"/>
      <c r="G276" s="97"/>
    </row>
    <row r="277" spans="1:7">
      <c r="A277" s="245" t="s">
        <v>61</v>
      </c>
      <c r="B277" s="246">
        <v>2015.9043607628782</v>
      </c>
      <c r="C277" s="246">
        <v>1853.8971470524389</v>
      </c>
      <c r="D277" s="246">
        <v>1852.8665509741168</v>
      </c>
      <c r="E277" s="97"/>
      <c r="F277" s="97"/>
      <c r="G277" s="97"/>
    </row>
    <row r="278" spans="1:7">
      <c r="A278" s="103" t="s">
        <v>63</v>
      </c>
      <c r="B278" s="247">
        <v>244.55</v>
      </c>
      <c r="C278" s="247">
        <v>44.6</v>
      </c>
      <c r="D278" s="247">
        <v>44.55</v>
      </c>
      <c r="E278" s="97"/>
      <c r="F278" s="97"/>
      <c r="G278" s="97"/>
    </row>
    <row r="279" spans="1:7">
      <c r="A279" s="245" t="s">
        <v>64</v>
      </c>
      <c r="B279" s="246">
        <v>2260.4543607628784</v>
      </c>
      <c r="C279" s="246">
        <v>1898.3971470524389</v>
      </c>
      <c r="D279" s="246">
        <v>1897.4165509741167</v>
      </c>
      <c r="E279" s="97"/>
      <c r="F279" s="97"/>
      <c r="G279" s="97"/>
    </row>
    <row r="280" spans="1:7">
      <c r="A280" s="103" t="s">
        <v>66</v>
      </c>
      <c r="B280" s="247">
        <v>64.956666479999996</v>
      </c>
      <c r="C280" s="247">
        <v>64.900000000000006</v>
      </c>
      <c r="D280" s="247">
        <v>64.826666520000003</v>
      </c>
      <c r="E280" s="97"/>
      <c r="F280" s="97"/>
      <c r="G280" s="97"/>
    </row>
    <row r="281" spans="1:7" ht="13.5" thickBot="1">
      <c r="A281" s="248" t="s">
        <v>67</v>
      </c>
      <c r="B281" s="249">
        <v>2325.4110272428784</v>
      </c>
      <c r="C281" s="249">
        <v>1963.297147052439</v>
      </c>
      <c r="D281" s="249">
        <v>1962.2432174941168</v>
      </c>
      <c r="E281" s="97"/>
      <c r="F281" s="97"/>
      <c r="G281" s="97"/>
    </row>
    <row r="282" spans="1:7">
      <c r="A282" s="250"/>
      <c r="B282" s="232"/>
      <c r="C282" s="232"/>
      <c r="D282" s="232"/>
      <c r="E282" s="97"/>
      <c r="F282" s="97"/>
      <c r="G282" s="97"/>
    </row>
    <row r="283" spans="1:7">
      <c r="A283" s="250"/>
      <c r="B283" s="232"/>
      <c r="C283" s="232"/>
      <c r="D283" s="232"/>
      <c r="E283" s="97"/>
      <c r="F283" s="97"/>
      <c r="G283" s="97"/>
    </row>
    <row r="284" spans="1:7">
      <c r="A284" s="102" t="s">
        <v>262</v>
      </c>
      <c r="E284" s="97"/>
      <c r="F284" s="97"/>
      <c r="G284" s="97"/>
    </row>
    <row r="285" spans="1:7" ht="15">
      <c r="A285" s="183" t="s">
        <v>25</v>
      </c>
      <c r="B285" s="184" t="s">
        <v>224</v>
      </c>
      <c r="C285" s="184" t="s">
        <v>225</v>
      </c>
      <c r="D285" s="184" t="s">
        <v>226</v>
      </c>
      <c r="E285" s="97"/>
      <c r="F285" s="97"/>
      <c r="G285" s="97"/>
    </row>
    <row r="286" spans="1:7">
      <c r="A286" s="251" t="s">
        <v>62</v>
      </c>
      <c r="B286" s="233">
        <v>1839.6459588749203</v>
      </c>
      <c r="C286" s="233">
        <v>1659.6</v>
      </c>
      <c r="D286" s="233">
        <v>1692.1</v>
      </c>
      <c r="E286" s="97"/>
      <c r="F286" s="97"/>
      <c r="G286" s="97"/>
    </row>
    <row r="287" spans="1:7">
      <c r="A287" s="251" t="s">
        <v>65</v>
      </c>
      <c r="B287" s="233">
        <v>2084.1959588749205</v>
      </c>
      <c r="C287" s="233">
        <v>1704.1</v>
      </c>
      <c r="D287" s="233">
        <v>1736.6744054224002</v>
      </c>
      <c r="E287" s="97"/>
      <c r="F287" s="97"/>
      <c r="G287" s="97"/>
    </row>
    <row r="288" spans="1:7">
      <c r="A288" s="251" t="s">
        <v>68</v>
      </c>
      <c r="B288" s="233">
        <v>2149.1526253549205</v>
      </c>
      <c r="C288" s="233">
        <v>1769</v>
      </c>
      <c r="D288" s="233">
        <v>1801.5010719424004</v>
      </c>
      <c r="E288" s="97"/>
      <c r="F288" s="97"/>
      <c r="G288" s="97"/>
    </row>
    <row r="289" spans="1:7">
      <c r="A289" s="250"/>
      <c r="B289" s="232"/>
      <c r="C289" s="232"/>
      <c r="D289" s="232"/>
      <c r="E289" s="97"/>
      <c r="F289" s="97"/>
      <c r="G289" s="97"/>
    </row>
    <row r="290" spans="1:7">
      <c r="A290" s="236"/>
      <c r="B290" s="202"/>
      <c r="C290" s="236"/>
      <c r="D290" s="202"/>
      <c r="E290" s="97"/>
      <c r="F290" s="97"/>
      <c r="G290" s="97"/>
    </row>
    <row r="291" spans="1:7">
      <c r="A291" s="101" t="s">
        <v>69</v>
      </c>
      <c r="B291" s="199"/>
      <c r="C291" s="199"/>
      <c r="D291" s="199"/>
      <c r="E291" s="97"/>
      <c r="F291" s="97"/>
      <c r="G291" s="97"/>
    </row>
    <row r="292" spans="1:7" ht="15">
      <c r="A292" s="183" t="s">
        <v>25</v>
      </c>
      <c r="B292" s="184" t="s">
        <v>224</v>
      </c>
      <c r="C292" s="184" t="s">
        <v>225</v>
      </c>
      <c r="D292" s="184" t="s">
        <v>226</v>
      </c>
      <c r="E292" s="97"/>
      <c r="F292" s="97"/>
      <c r="G292" s="97"/>
    </row>
    <row r="293" spans="1:7" ht="15">
      <c r="A293" s="241"/>
      <c r="B293" s="242"/>
      <c r="C293" s="242"/>
      <c r="D293" s="242"/>
      <c r="E293" s="97"/>
      <c r="F293" s="97"/>
      <c r="G293" s="97"/>
    </row>
    <row r="294" spans="1:7">
      <c r="A294" s="98" t="s">
        <v>70</v>
      </c>
      <c r="B294" s="252">
        <v>293.36513796999952</v>
      </c>
      <c r="C294" s="252">
        <v>122.9</v>
      </c>
      <c r="D294" s="252">
        <v>229.03612172999951</v>
      </c>
      <c r="E294" s="97"/>
      <c r="F294" s="97"/>
      <c r="G294" s="97"/>
    </row>
    <row r="295" spans="1:7">
      <c r="A295" s="98" t="s">
        <v>71</v>
      </c>
      <c r="B295" s="252">
        <v>6744.5032222327127</v>
      </c>
      <c r="C295" s="252">
        <v>6745.2171706184299</v>
      </c>
      <c r="D295" s="252">
        <v>6591.2435856602215</v>
      </c>
      <c r="E295" s="97"/>
      <c r="F295" s="97"/>
      <c r="G295" s="97"/>
    </row>
    <row r="296" spans="1:7">
      <c r="A296" s="98" t="s">
        <v>72</v>
      </c>
      <c r="B296" s="252">
        <v>178.50827768800005</v>
      </c>
      <c r="C296" s="252">
        <v>9.1</v>
      </c>
      <c r="D296" s="252">
        <v>41.049067810000011</v>
      </c>
      <c r="E296" s="97"/>
      <c r="F296" s="97"/>
      <c r="G296" s="97"/>
    </row>
    <row r="297" spans="1:7">
      <c r="A297" s="98" t="s">
        <v>73</v>
      </c>
      <c r="B297" s="252">
        <v>26.359653270000003</v>
      </c>
      <c r="C297" s="252">
        <v>36.200000000000003</v>
      </c>
      <c r="D297" s="252">
        <v>43.072025630000006</v>
      </c>
      <c r="E297" s="97"/>
      <c r="F297" s="97"/>
      <c r="G297" s="97"/>
    </row>
    <row r="298" spans="1:7">
      <c r="A298" s="99" t="s">
        <v>74</v>
      </c>
      <c r="B298" s="100">
        <v>7242.7362911607124</v>
      </c>
      <c r="C298" s="100">
        <v>6913.4171706184297</v>
      </c>
      <c r="D298" s="100">
        <v>6904.4008008302217</v>
      </c>
      <c r="E298" s="97"/>
      <c r="F298" s="97"/>
      <c r="G298" s="97"/>
    </row>
    <row r="299" spans="1:7">
      <c r="A299" s="98" t="s">
        <v>75</v>
      </c>
      <c r="B299" s="252">
        <v>1822.6166284750002</v>
      </c>
      <c r="C299" s="252">
        <v>1822.616628475</v>
      </c>
      <c r="D299" s="252">
        <v>1331.7858868312499</v>
      </c>
      <c r="E299" s="97"/>
      <c r="F299" s="97"/>
      <c r="G299" s="97"/>
    </row>
    <row r="300" spans="1:7">
      <c r="A300" s="99" t="s">
        <v>76</v>
      </c>
      <c r="B300" s="253">
        <v>9065.3529196357122</v>
      </c>
      <c r="C300" s="253">
        <v>8735.9337990934291</v>
      </c>
      <c r="D300" s="253">
        <v>8236.1866876614713</v>
      </c>
      <c r="E300" s="97"/>
      <c r="F300" s="97"/>
      <c r="G300" s="97"/>
    </row>
    <row r="301" spans="1:7">
      <c r="A301" s="99"/>
      <c r="B301" s="253"/>
      <c r="C301" s="253"/>
      <c r="D301" s="253"/>
      <c r="E301" s="97"/>
      <c r="F301" s="97"/>
      <c r="G301" s="97"/>
    </row>
    <row r="302" spans="1:7">
      <c r="A302" s="99" t="s">
        <v>77</v>
      </c>
      <c r="B302" s="253">
        <v>8900.9594183361878</v>
      </c>
      <c r="C302" s="253">
        <v>8560.2000000000007</v>
      </c>
      <c r="D302" s="253">
        <v>8092.1</v>
      </c>
      <c r="E302" s="97"/>
      <c r="F302" s="97"/>
      <c r="G302" s="97"/>
    </row>
    <row r="303" spans="1:7">
      <c r="A303" s="254"/>
      <c r="B303" s="255"/>
      <c r="C303" s="255"/>
      <c r="D303" s="255"/>
      <c r="E303" s="97"/>
      <c r="F303" s="97"/>
      <c r="G303" s="97"/>
    </row>
    <row r="304" spans="1:7">
      <c r="A304" s="254"/>
      <c r="B304" s="255"/>
      <c r="C304" s="255"/>
      <c r="D304" s="255"/>
      <c r="E304" s="97"/>
      <c r="F304" s="97"/>
      <c r="G304" s="97"/>
    </row>
    <row r="305" spans="1:7" ht="15">
      <c r="A305" s="256" t="s">
        <v>181</v>
      </c>
      <c r="B305" s="184" t="s">
        <v>224</v>
      </c>
      <c r="C305" s="184" t="s">
        <v>225</v>
      </c>
      <c r="D305" s="184" t="s">
        <v>226</v>
      </c>
      <c r="E305" s="97"/>
      <c r="F305" s="97"/>
      <c r="G305" s="97"/>
    </row>
    <row r="306" spans="1:7">
      <c r="A306" s="103" t="s">
        <v>78</v>
      </c>
      <c r="B306" s="257">
        <v>0.22237461449475335</v>
      </c>
      <c r="C306" s="257">
        <v>0.21221510941907859</v>
      </c>
      <c r="D306" s="257">
        <v>0.22500000000000001</v>
      </c>
      <c r="E306" s="97"/>
      <c r="F306" s="97"/>
      <c r="G306" s="97"/>
    </row>
    <row r="307" spans="1:7">
      <c r="A307" s="103" t="s">
        <v>79</v>
      </c>
      <c r="B307" s="257">
        <v>0.24935094979773978</v>
      </c>
      <c r="C307" s="257">
        <v>0.21730901248924814</v>
      </c>
      <c r="D307" s="257">
        <v>0.23</v>
      </c>
      <c r="E307" s="97"/>
      <c r="F307" s="97"/>
      <c r="G307" s="97"/>
    </row>
    <row r="308" spans="1:7">
      <c r="A308" s="103" t="s">
        <v>80</v>
      </c>
      <c r="B308" s="257">
        <v>0.2565163262652464</v>
      </c>
      <c r="C308" s="257">
        <v>0.22473809809046172</v>
      </c>
      <c r="D308" s="257">
        <v>0.23799999999999999</v>
      </c>
      <c r="E308" s="97"/>
      <c r="F308" s="97"/>
      <c r="G308" s="97"/>
    </row>
    <row r="309" spans="1:7">
      <c r="A309" s="103"/>
      <c r="B309" s="257"/>
      <c r="C309" s="257"/>
      <c r="D309" s="257"/>
      <c r="E309" s="97"/>
      <c r="F309" s="97"/>
      <c r="G309" s="97"/>
    </row>
    <row r="310" spans="1:7">
      <c r="A310" s="102" t="s">
        <v>81</v>
      </c>
      <c r="B310" s="257"/>
      <c r="C310" s="257"/>
      <c r="D310" s="257"/>
      <c r="E310" s="97"/>
      <c r="F310" s="97"/>
      <c r="G310" s="97"/>
    </row>
    <row r="311" spans="1:7">
      <c r="A311" s="103" t="s">
        <v>78</v>
      </c>
      <c r="B311" s="257">
        <v>0.20667951311913701</v>
      </c>
      <c r="C311" s="257">
        <v>0.19387397490712832</v>
      </c>
      <c r="D311" s="257">
        <v>0.20899999999999999</v>
      </c>
      <c r="E311" s="97"/>
      <c r="F311" s="97"/>
      <c r="G311" s="97"/>
    </row>
    <row r="312" spans="1:7">
      <c r="A312" s="103" t="s">
        <v>79</v>
      </c>
      <c r="B312" s="257">
        <v>0.23415407945590982</v>
      </c>
      <c r="C312" s="257">
        <v>0.19907245157823414</v>
      </c>
      <c r="D312" s="257">
        <v>0.215</v>
      </c>
      <c r="E312" s="97"/>
      <c r="F312" s="97"/>
      <c r="G312" s="97"/>
    </row>
    <row r="313" spans="1:7">
      <c r="A313" s="103" t="s">
        <v>80</v>
      </c>
      <c r="B313" s="257">
        <v>0.24145179461526531</v>
      </c>
      <c r="C313" s="257">
        <v>0.20665405013901542</v>
      </c>
      <c r="D313" s="257">
        <v>0.223</v>
      </c>
      <c r="E313" s="97"/>
      <c r="F313" s="97"/>
      <c r="G313" s="97"/>
    </row>
    <row r="314" spans="1:7" ht="15">
      <c r="A314" s="49"/>
      <c r="B314" s="97"/>
      <c r="C314" s="97"/>
      <c r="D314" s="97"/>
      <c r="E314" s="97"/>
      <c r="F314" s="97"/>
      <c r="G314" s="97"/>
    </row>
    <row r="315" spans="1:7">
      <c r="A315" s="103" t="s">
        <v>263</v>
      </c>
      <c r="B315" s="97"/>
      <c r="C315" s="97"/>
      <c r="D315" s="97"/>
      <c r="E315" s="97"/>
      <c r="F315" s="97"/>
      <c r="G315" s="97"/>
    </row>
    <row r="316" spans="1:7" ht="15">
      <c r="A316" s="49"/>
      <c r="B316" s="97"/>
      <c r="C316" s="97"/>
      <c r="D316" s="97"/>
      <c r="E316" s="97"/>
      <c r="F316" s="97"/>
      <c r="G316" s="97"/>
    </row>
    <row r="317" spans="1:7" ht="15">
      <c r="A317" s="49" t="s">
        <v>264</v>
      </c>
      <c r="B317" s="78"/>
      <c r="C317" s="258"/>
      <c r="D317" s="258"/>
    </row>
    <row r="318" spans="1:7">
      <c r="C318" s="259"/>
      <c r="D318" s="259"/>
    </row>
    <row r="319" spans="1:7" ht="15">
      <c r="A319" s="49" t="s">
        <v>182</v>
      </c>
      <c r="B319" s="49"/>
    </row>
    <row r="321" spans="1:4">
      <c r="A321" s="50" t="s">
        <v>82</v>
      </c>
      <c r="B321" s="50"/>
    </row>
    <row r="322" spans="1:4">
      <c r="A322" s="50"/>
      <c r="B322" s="50"/>
    </row>
    <row r="323" spans="1:4">
      <c r="A323" s="283" t="s">
        <v>202</v>
      </c>
      <c r="B323" s="283"/>
      <c r="C323" s="283"/>
      <c r="D323" s="283"/>
    </row>
    <row r="325" spans="1:4" ht="15">
      <c r="A325" s="68" t="s">
        <v>25</v>
      </c>
      <c r="B325" s="54" t="s">
        <v>224</v>
      </c>
      <c r="C325" s="54" t="s">
        <v>225</v>
      </c>
      <c r="D325" s="54" t="s">
        <v>226</v>
      </c>
    </row>
    <row r="326" spans="1:4">
      <c r="A326" s="48" t="s">
        <v>83</v>
      </c>
      <c r="B326" s="111">
        <v>1679.6540000000002</v>
      </c>
      <c r="C326" s="111">
        <v>1239.00053948</v>
      </c>
      <c r="D326" s="111">
        <v>786.9</v>
      </c>
    </row>
    <row r="327" spans="1:4">
      <c r="A327" s="48" t="s">
        <v>84</v>
      </c>
      <c r="B327" s="111">
        <v>905.548</v>
      </c>
      <c r="C327" s="111">
        <v>90.778524160000003</v>
      </c>
      <c r="D327" s="111">
        <v>410.5</v>
      </c>
    </row>
    <row r="328" spans="1:4" ht="13.5" thickBot="1">
      <c r="A328" s="80" t="s">
        <v>85</v>
      </c>
      <c r="B328" s="260">
        <v>2585.2020000000002</v>
      </c>
      <c r="C328" s="112">
        <v>1329.77906364</v>
      </c>
      <c r="D328" s="112">
        <v>1197.4000000000001</v>
      </c>
    </row>
    <row r="329" spans="1:4">
      <c r="A329" s="78"/>
      <c r="B329" s="261"/>
      <c r="C329" s="258"/>
    </row>
    <row r="331" spans="1:4">
      <c r="A331" s="50" t="s">
        <v>86</v>
      </c>
      <c r="B331" s="50"/>
    </row>
    <row r="332" spans="1:4">
      <c r="A332" s="50"/>
      <c r="B332" s="50"/>
    </row>
    <row r="333" spans="1:4">
      <c r="A333" s="283" t="s">
        <v>87</v>
      </c>
      <c r="B333" s="283"/>
      <c r="C333" s="283"/>
      <c r="D333" s="283"/>
    </row>
    <row r="335" spans="1:4" ht="15">
      <c r="A335" s="68" t="s">
        <v>25</v>
      </c>
      <c r="B335" s="54" t="s">
        <v>224</v>
      </c>
      <c r="C335" s="54" t="s">
        <v>225</v>
      </c>
      <c r="D335" s="54" t="s">
        <v>226</v>
      </c>
    </row>
    <row r="337" spans="1:4">
      <c r="A337" s="48" t="s">
        <v>70</v>
      </c>
      <c r="B337" s="111">
        <v>1466.8256898499976</v>
      </c>
      <c r="C337" s="111">
        <v>614.66767305000258</v>
      </c>
      <c r="D337" s="111">
        <v>1145.2</v>
      </c>
    </row>
    <row r="338" spans="1:4">
      <c r="A338" s="48" t="s">
        <v>29</v>
      </c>
      <c r="B338" s="111">
        <v>8341.1502561900015</v>
      </c>
      <c r="C338" s="111">
        <v>8495.7541717398726</v>
      </c>
      <c r="D338" s="111">
        <v>8361.4</v>
      </c>
    </row>
    <row r="339" spans="1:4">
      <c r="A339" s="48" t="s">
        <v>88</v>
      </c>
      <c r="B339" s="111">
        <v>12.187321670000001</v>
      </c>
      <c r="C339" s="111">
        <v>18.814559840000005</v>
      </c>
      <c r="D339" s="111">
        <v>24.7</v>
      </c>
    </row>
    <row r="340" spans="1:4">
      <c r="A340" s="82" t="s">
        <v>183</v>
      </c>
      <c r="B340" s="79">
        <v>9820.1632677099988</v>
      </c>
      <c r="C340" s="79">
        <v>9129.2364046298753</v>
      </c>
      <c r="D340" s="79">
        <v>9531.3000000000011</v>
      </c>
    </row>
    <row r="341" spans="1:4">
      <c r="A341" s="50"/>
      <c r="B341" s="50"/>
      <c r="C341" s="50"/>
      <c r="D341" s="50"/>
    </row>
    <row r="342" spans="1:4">
      <c r="A342" s="48" t="s">
        <v>89</v>
      </c>
      <c r="B342" s="111">
        <v>10063.6</v>
      </c>
      <c r="C342" s="111">
        <v>8519.5234186199996</v>
      </c>
      <c r="D342" s="111">
        <v>8754.7999999999993</v>
      </c>
    </row>
    <row r="343" spans="1:4">
      <c r="A343" s="48" t="s">
        <v>265</v>
      </c>
      <c r="B343" s="111">
        <v>139</v>
      </c>
      <c r="C343" s="111">
        <v>149.51956248999994</v>
      </c>
      <c r="D343" s="111">
        <v>125.7</v>
      </c>
    </row>
    <row r="344" spans="1:4">
      <c r="A344" s="48" t="s">
        <v>266</v>
      </c>
      <c r="B344" s="111">
        <v>65</v>
      </c>
      <c r="C344" s="111">
        <v>64.859166509999994</v>
      </c>
      <c r="D344" s="111">
        <v>64.75</v>
      </c>
    </row>
    <row r="345" spans="1:4">
      <c r="A345" s="82" t="s">
        <v>184</v>
      </c>
      <c r="B345" s="79">
        <v>10267.6</v>
      </c>
      <c r="C345" s="79">
        <v>8733.9021476199996</v>
      </c>
      <c r="D345" s="79">
        <v>8945.25</v>
      </c>
    </row>
    <row r="347" spans="1:4" ht="15">
      <c r="A347" s="49" t="s">
        <v>267</v>
      </c>
      <c r="B347" s="83"/>
      <c r="C347" s="83"/>
      <c r="D347" s="50"/>
    </row>
    <row r="349" spans="1:4" ht="15">
      <c r="A349" s="49" t="s">
        <v>91</v>
      </c>
      <c r="B349" s="49"/>
      <c r="C349" s="49"/>
    </row>
    <row r="351" spans="1:4" ht="15">
      <c r="A351" s="68" t="s">
        <v>25</v>
      </c>
      <c r="B351" s="54" t="s">
        <v>224</v>
      </c>
      <c r="C351" s="54" t="s">
        <v>225</v>
      </c>
      <c r="D351" s="54" t="s">
        <v>226</v>
      </c>
    </row>
    <row r="353" spans="1:4">
      <c r="A353" s="84" t="s">
        <v>268</v>
      </c>
      <c r="B353" s="77">
        <v>64.956666479999996</v>
      </c>
      <c r="C353" s="77">
        <v>64.929166550000005</v>
      </c>
      <c r="D353" s="77">
        <v>64.8</v>
      </c>
    </row>
    <row r="354" spans="1:4" ht="13.5" thickBot="1">
      <c r="A354" s="80" t="s">
        <v>92</v>
      </c>
      <c r="B354" s="85">
        <v>64.956666479999996</v>
      </c>
      <c r="C354" s="85">
        <v>64.929166550000005</v>
      </c>
      <c r="D354" s="85">
        <v>64.8</v>
      </c>
    </row>
    <row r="355" spans="1:4">
      <c r="A355" s="78"/>
      <c r="B355" s="86"/>
      <c r="C355" s="86"/>
    </row>
    <row r="356" spans="1:4">
      <c r="A356" s="89" t="s">
        <v>269</v>
      </c>
      <c r="B356" s="86"/>
      <c r="C356" s="86"/>
    </row>
    <row r="357" spans="1:4">
      <c r="A357" s="89"/>
      <c r="B357" s="86"/>
      <c r="C357" s="86"/>
    </row>
    <row r="358" spans="1:4">
      <c r="A358" s="78"/>
      <c r="B358" s="86"/>
      <c r="C358" s="86"/>
    </row>
    <row r="359" spans="1:4" ht="15">
      <c r="A359" s="49" t="s">
        <v>270</v>
      </c>
    </row>
    <row r="362" spans="1:4" ht="15">
      <c r="A362" s="68" t="s">
        <v>25</v>
      </c>
      <c r="B362" s="54" t="s">
        <v>224</v>
      </c>
      <c r="C362" s="54" t="s">
        <v>225</v>
      </c>
      <c r="D362" s="54" t="s">
        <v>226</v>
      </c>
    </row>
    <row r="364" spans="1:4">
      <c r="A364" s="84" t="s">
        <v>93</v>
      </c>
      <c r="B364" s="262">
        <v>13.91273943</v>
      </c>
      <c r="C364" s="262">
        <v>38.988879330000003</v>
      </c>
      <c r="D364" s="262">
        <v>14.8</v>
      </c>
    </row>
    <row r="365" spans="1:4">
      <c r="A365" s="48" t="s">
        <v>94</v>
      </c>
      <c r="B365" s="262">
        <v>6.4312174600000001</v>
      </c>
      <c r="C365" s="262">
        <v>5.3279102900000002</v>
      </c>
      <c r="D365" s="262">
        <v>3.6</v>
      </c>
    </row>
    <row r="366" spans="1:4">
      <c r="A366" s="84" t="s">
        <v>95</v>
      </c>
      <c r="B366" s="262">
        <v>118.67251357000002</v>
      </c>
      <c r="C366" s="262">
        <v>105.2</v>
      </c>
      <c r="D366" s="262">
        <v>107.3</v>
      </c>
    </row>
    <row r="367" spans="1:4" ht="13.5" thickBot="1">
      <c r="A367" s="80" t="s">
        <v>271</v>
      </c>
      <c r="B367" s="85">
        <v>139.03947046000002</v>
      </c>
      <c r="C367" s="85">
        <v>149.51678962</v>
      </c>
      <c r="D367" s="85">
        <v>125.7</v>
      </c>
    </row>
    <row r="368" spans="1:4">
      <c r="B368" s="262"/>
      <c r="C368" s="262"/>
      <c r="D368" s="262"/>
    </row>
    <row r="369" spans="1:8">
      <c r="B369" s="262"/>
      <c r="C369" s="262"/>
      <c r="D369" s="262"/>
    </row>
    <row r="370" spans="1:8" ht="15">
      <c r="A370" s="49" t="s">
        <v>278</v>
      </c>
    </row>
    <row r="371" spans="1:8" ht="15">
      <c r="A371" s="49"/>
    </row>
    <row r="372" spans="1:8" ht="25.5">
      <c r="A372" s="270" t="s">
        <v>279</v>
      </c>
      <c r="B372" s="270"/>
      <c r="C372" s="11" t="s">
        <v>120</v>
      </c>
      <c r="D372" s="11" t="s">
        <v>121</v>
      </c>
      <c r="E372" s="11" t="s">
        <v>122</v>
      </c>
      <c r="F372" s="11" t="s">
        <v>123</v>
      </c>
      <c r="G372" s="11" t="s">
        <v>118</v>
      </c>
      <c r="H372" s="11" t="s">
        <v>34</v>
      </c>
    </row>
    <row r="374" spans="1:8">
      <c r="A374" s="82" t="s">
        <v>280</v>
      </c>
      <c r="B374" s="82"/>
      <c r="C374" s="271">
        <v>2.2766539539999995</v>
      </c>
      <c r="D374" s="271">
        <v>1.120212435</v>
      </c>
      <c r="E374" s="271">
        <v>290.97154317505561</v>
      </c>
      <c r="F374" s="271">
        <v>20.085934216669301</v>
      </c>
      <c r="G374" s="271">
        <v>0.23200000000000001</v>
      </c>
      <c r="H374" s="271">
        <v>314.68634378072494</v>
      </c>
    </row>
    <row r="375" spans="1:8">
      <c r="A375" s="48" t="s">
        <v>245</v>
      </c>
      <c r="C375" s="111"/>
      <c r="D375" s="111"/>
      <c r="E375" s="111"/>
      <c r="F375" s="111"/>
      <c r="G375" s="111"/>
      <c r="H375" s="111"/>
    </row>
    <row r="376" spans="1:8">
      <c r="A376" s="48" t="s">
        <v>281</v>
      </c>
      <c r="C376" s="111">
        <v>0</v>
      </c>
      <c r="D376" s="111">
        <v>0</v>
      </c>
      <c r="E376" s="111">
        <v>17.219516799999997</v>
      </c>
      <c r="F376" s="111">
        <v>0</v>
      </c>
      <c r="G376" s="111">
        <v>0</v>
      </c>
      <c r="H376" s="111">
        <v>17.219516799999997</v>
      </c>
    </row>
    <row r="377" spans="1:8">
      <c r="A377" s="82" t="s">
        <v>282</v>
      </c>
      <c r="B377" s="82"/>
      <c r="C377" s="271">
        <v>2.2766539539999995</v>
      </c>
      <c r="D377" s="271">
        <v>1.120212435</v>
      </c>
      <c r="E377" s="271">
        <v>308.19105997505562</v>
      </c>
      <c r="F377" s="271">
        <v>20.085934216669301</v>
      </c>
      <c r="G377" s="271">
        <v>0.23200000000000001</v>
      </c>
      <c r="H377" s="271">
        <v>331.90586058072495</v>
      </c>
    </row>
    <row r="378" spans="1:8">
      <c r="C378" s="111"/>
      <c r="D378" s="111"/>
      <c r="E378" s="111"/>
      <c r="F378" s="111"/>
      <c r="G378" s="111"/>
      <c r="H378" s="111"/>
    </row>
    <row r="379" spans="1:8">
      <c r="A379" s="82" t="s">
        <v>283</v>
      </c>
      <c r="B379" s="82"/>
      <c r="C379" s="271">
        <v>2</v>
      </c>
      <c r="D379" s="271">
        <v>0.6</v>
      </c>
      <c r="E379" s="271">
        <v>139.27699999999999</v>
      </c>
      <c r="F379" s="271">
        <v>5.8</v>
      </c>
      <c r="G379" s="271">
        <v>0</v>
      </c>
      <c r="H379" s="271">
        <v>147.67699999999999</v>
      </c>
    </row>
    <row r="380" spans="1:8">
      <c r="A380" s="48" t="s">
        <v>245</v>
      </c>
      <c r="C380" s="111">
        <v>0.3</v>
      </c>
      <c r="D380" s="111">
        <v>1.5196600000000002E-3</v>
      </c>
      <c r="E380" s="111">
        <v>17.155227409999998</v>
      </c>
      <c r="F380" s="111">
        <v>0.77057381666930003</v>
      </c>
      <c r="G380" s="111">
        <v>0</v>
      </c>
      <c r="H380" s="271">
        <v>18.267320886669303</v>
      </c>
    </row>
    <row r="381" spans="1:8">
      <c r="A381" s="82" t="s">
        <v>284</v>
      </c>
      <c r="B381" s="82"/>
      <c r="C381" s="271">
        <v>2.2999999999999998</v>
      </c>
      <c r="D381" s="271">
        <v>0.60151966000000001</v>
      </c>
      <c r="E381" s="271">
        <v>156.23222741000001</v>
      </c>
      <c r="F381" s="271">
        <v>6.5705738166692997</v>
      </c>
      <c r="G381" s="271">
        <v>0</v>
      </c>
      <c r="H381" s="271">
        <v>165.8043208866693</v>
      </c>
    </row>
    <row r="382" spans="1:8">
      <c r="C382" s="111"/>
      <c r="D382" s="111"/>
      <c r="E382" s="111"/>
      <c r="F382" s="111"/>
      <c r="G382" s="111"/>
      <c r="H382" s="111"/>
    </row>
    <row r="383" spans="1:8">
      <c r="A383" s="82" t="s">
        <v>285</v>
      </c>
      <c r="B383" s="82"/>
      <c r="C383" s="271">
        <v>0.27665395399999965</v>
      </c>
      <c r="D383" s="271">
        <v>0.41869277500000002</v>
      </c>
      <c r="E383" s="271">
        <v>151.85883256505562</v>
      </c>
      <c r="F383" s="271">
        <v>13.515360400000002</v>
      </c>
      <c r="G383" s="271">
        <v>0.23200000000000001</v>
      </c>
      <c r="H383" s="271">
        <v>166.12153969405566</v>
      </c>
    </row>
    <row r="384" spans="1:8">
      <c r="C384" s="111"/>
      <c r="D384" s="111"/>
      <c r="E384" s="111"/>
      <c r="F384" s="111"/>
      <c r="G384" s="111"/>
      <c r="H384" s="111"/>
    </row>
    <row r="386" spans="1:8" ht="25.5">
      <c r="A386" s="270" t="s">
        <v>279</v>
      </c>
      <c r="B386" s="270"/>
      <c r="C386" s="11" t="s">
        <v>120</v>
      </c>
      <c r="D386" s="11" t="s">
        <v>121</v>
      </c>
      <c r="E386" s="11" t="s">
        <v>122</v>
      </c>
      <c r="F386" s="11" t="s">
        <v>123</v>
      </c>
      <c r="G386" s="11" t="s">
        <v>118</v>
      </c>
      <c r="H386" s="11" t="s">
        <v>34</v>
      </c>
    </row>
    <row r="388" spans="1:8">
      <c r="A388" s="82" t="s">
        <v>286</v>
      </c>
      <c r="B388" s="82"/>
      <c r="C388" s="271">
        <v>2.2646539539999995</v>
      </c>
      <c r="D388" s="271">
        <v>1.0202124349999999</v>
      </c>
      <c r="E388" s="271">
        <v>196.65291802505561</v>
      </c>
      <c r="F388" s="271">
        <v>17.2193839098308</v>
      </c>
      <c r="G388" s="271">
        <v>0.23200000000000001</v>
      </c>
      <c r="H388" s="271">
        <v>217.38916832388642</v>
      </c>
    </row>
    <row r="389" spans="1:8">
      <c r="A389" s="48" t="s">
        <v>248</v>
      </c>
      <c r="C389" s="272"/>
      <c r="D389" s="272"/>
      <c r="E389" s="272"/>
      <c r="F389" s="272"/>
      <c r="G389" s="272"/>
      <c r="H389" s="111"/>
    </row>
    <row r="390" spans="1:8">
      <c r="A390" s="48" t="s">
        <v>281</v>
      </c>
      <c r="C390" s="272">
        <v>0</v>
      </c>
      <c r="D390" s="272">
        <v>0</v>
      </c>
      <c r="E390" s="272">
        <v>19.460092150000001</v>
      </c>
      <c r="F390" s="272">
        <v>2.1715503068384998</v>
      </c>
      <c r="G390" s="272">
        <v>0</v>
      </c>
      <c r="H390" s="111">
        <v>21.631642456838502</v>
      </c>
    </row>
    <row r="391" spans="1:8">
      <c r="A391" s="82" t="s">
        <v>287</v>
      </c>
      <c r="B391" s="82"/>
      <c r="C391" s="271">
        <v>2.2646539539999995</v>
      </c>
      <c r="D391" s="271">
        <v>1.0202124349999999</v>
      </c>
      <c r="E391" s="271">
        <v>216.11301017505562</v>
      </c>
      <c r="F391" s="271">
        <v>19.390934216669301</v>
      </c>
      <c r="G391" s="271">
        <v>0.23200000000000001</v>
      </c>
      <c r="H391" s="271">
        <v>239.02081078072493</v>
      </c>
    </row>
    <row r="392" spans="1:8">
      <c r="C392" s="272"/>
      <c r="D392" s="272"/>
      <c r="E392" s="272"/>
      <c r="F392" s="272"/>
      <c r="G392" s="272"/>
      <c r="H392" s="111"/>
    </row>
    <row r="393" spans="1:8">
      <c r="A393" s="82" t="s">
        <v>288</v>
      </c>
      <c r="B393" s="82"/>
      <c r="C393" s="271">
        <v>1.1503918884999997</v>
      </c>
      <c r="D393" s="271">
        <v>0.47602787534179242</v>
      </c>
      <c r="E393" s="271">
        <v>77.952020738944498</v>
      </c>
      <c r="F393" s="271">
        <v>1.7219383909830821</v>
      </c>
      <c r="G393" s="271">
        <v>0</v>
      </c>
      <c r="H393" s="271">
        <v>81.300378893769377</v>
      </c>
    </row>
    <row r="394" spans="1:8">
      <c r="A394" s="48" t="s">
        <v>248</v>
      </c>
      <c r="C394" s="111">
        <v>8.6672244499999995E-2</v>
      </c>
      <c r="D394" s="111">
        <v>4.2416390850023501E-2</v>
      </c>
      <c r="E394" s="111">
        <v>13.080975325611099</v>
      </c>
      <c r="F394" s="111">
        <v>1.0895534383166501</v>
      </c>
      <c r="G394" s="111">
        <v>0</v>
      </c>
      <c r="H394" s="271">
        <v>14.299617399277771</v>
      </c>
    </row>
    <row r="395" spans="1:8">
      <c r="A395" s="82" t="s">
        <v>289</v>
      </c>
      <c r="B395" s="82"/>
      <c r="C395" s="271">
        <v>1.2370641329999996</v>
      </c>
      <c r="D395" s="271">
        <v>0.51844426619181594</v>
      </c>
      <c r="E395" s="271">
        <v>91.03299606455559</v>
      </c>
      <c r="F395" s="271">
        <v>2.8114918292997322</v>
      </c>
      <c r="G395" s="271">
        <v>0</v>
      </c>
      <c r="H395" s="271">
        <v>95.599996293047127</v>
      </c>
    </row>
    <row r="396" spans="1:8">
      <c r="C396" s="272"/>
      <c r="D396" s="272"/>
      <c r="E396" s="272"/>
      <c r="F396" s="272"/>
      <c r="G396" s="272"/>
      <c r="H396" s="111"/>
    </row>
    <row r="397" spans="1:8">
      <c r="A397" s="82" t="s">
        <v>290</v>
      </c>
      <c r="B397" s="82"/>
      <c r="C397" s="271">
        <v>1.0275898209999998</v>
      </c>
      <c r="D397" s="271">
        <v>0.50176816880818398</v>
      </c>
      <c r="E397" s="271">
        <v>124.91001411050003</v>
      </c>
      <c r="F397" s="271">
        <v>16.579442387369568</v>
      </c>
      <c r="G397" s="271">
        <v>0.23200000000000001</v>
      </c>
      <c r="H397" s="271">
        <v>143.25081448767781</v>
      </c>
    </row>
    <row r="400" spans="1:8" ht="25.5">
      <c r="A400" s="270" t="s">
        <v>279</v>
      </c>
      <c r="B400" s="270"/>
      <c r="C400" s="11" t="s">
        <v>120</v>
      </c>
      <c r="D400" s="11" t="s">
        <v>121</v>
      </c>
      <c r="E400" s="11" t="s">
        <v>122</v>
      </c>
      <c r="F400" s="11" t="s">
        <v>123</v>
      </c>
      <c r="G400" s="11" t="s">
        <v>118</v>
      </c>
      <c r="H400" s="11" t="s">
        <v>34</v>
      </c>
    </row>
    <row r="402" spans="1:8">
      <c r="A402" s="82" t="s">
        <v>291</v>
      </c>
      <c r="B402" s="82"/>
      <c r="C402" s="271">
        <v>2.3199599539999998</v>
      </c>
      <c r="D402" s="271">
        <v>1.071961935</v>
      </c>
      <c r="E402" s="271">
        <v>249.56917617505562</v>
      </c>
      <c r="F402" s="271">
        <v>19.390934216669301</v>
      </c>
      <c r="G402" s="271">
        <v>0.23200000000000001</v>
      </c>
      <c r="H402" s="271">
        <v>272.58403228072495</v>
      </c>
    </row>
    <row r="403" spans="1:8">
      <c r="A403" s="48" t="s">
        <v>251</v>
      </c>
      <c r="C403" s="111"/>
      <c r="D403" s="111"/>
      <c r="E403" s="111"/>
      <c r="F403" s="111"/>
      <c r="G403" s="111"/>
      <c r="H403" s="111"/>
    </row>
    <row r="404" spans="1:8">
      <c r="A404" s="48" t="s">
        <v>281</v>
      </c>
      <c r="C404" s="111">
        <v>1.2E-2</v>
      </c>
      <c r="D404" s="111">
        <v>0</v>
      </c>
      <c r="E404" s="111">
        <v>58.621883799999992</v>
      </c>
      <c r="F404" s="111">
        <v>0.69499999999999995</v>
      </c>
      <c r="G404" s="111">
        <v>0</v>
      </c>
      <c r="H404" s="111">
        <v>59.328883799999993</v>
      </c>
    </row>
    <row r="405" spans="1:8">
      <c r="A405" s="82" t="s">
        <v>282</v>
      </c>
      <c r="B405" s="82"/>
      <c r="C405" s="271">
        <v>2.3319599539999998</v>
      </c>
      <c r="D405" s="271">
        <v>1.071961935</v>
      </c>
      <c r="E405" s="271">
        <v>308.19105997505562</v>
      </c>
      <c r="F405" s="271">
        <v>20.085934216669301</v>
      </c>
      <c r="G405" s="271">
        <v>0.23200000000000001</v>
      </c>
      <c r="H405" s="271">
        <v>331.91291608072493</v>
      </c>
    </row>
    <row r="406" spans="1:8">
      <c r="C406" s="111"/>
      <c r="D406" s="111"/>
      <c r="E406" s="111"/>
      <c r="F406" s="111"/>
      <c r="G406" s="111"/>
      <c r="H406" s="111"/>
    </row>
    <row r="407" spans="1:8">
      <c r="A407" s="82" t="s">
        <v>292</v>
      </c>
      <c r="B407" s="82"/>
      <c r="C407" s="271">
        <v>1.3240227775</v>
      </c>
      <c r="D407" s="271">
        <v>0.5622106528146229</v>
      </c>
      <c r="E407" s="271">
        <v>106.02788981222228</v>
      </c>
      <c r="F407" s="271">
        <v>3.9867539345628904</v>
      </c>
      <c r="G407" s="271">
        <v>0</v>
      </c>
      <c r="H407" s="271">
        <v>111.90087717709979</v>
      </c>
    </row>
    <row r="408" spans="1:8">
      <c r="A408" s="48" t="s">
        <v>251</v>
      </c>
      <c r="C408" s="111">
        <v>0.7</v>
      </c>
      <c r="D408" s="111">
        <v>3.0393200000000003E-3</v>
      </c>
      <c r="E408" s="111">
        <v>50.212227409999997</v>
      </c>
      <c r="F408" s="111">
        <v>2.5705738166693002</v>
      </c>
      <c r="G408" s="111">
        <v>0</v>
      </c>
      <c r="H408" s="271">
        <v>53.485840546669301</v>
      </c>
    </row>
    <row r="409" spans="1:8">
      <c r="A409" s="82" t="s">
        <v>284</v>
      </c>
      <c r="B409" s="82"/>
      <c r="C409" s="271">
        <v>2.0240227774999999</v>
      </c>
      <c r="D409" s="271">
        <v>0.56524997281462286</v>
      </c>
      <c r="E409" s="271">
        <v>156.2401172222223</v>
      </c>
      <c r="F409" s="271">
        <v>6.5573277512321901</v>
      </c>
      <c r="G409" s="271">
        <v>0</v>
      </c>
      <c r="H409" s="271">
        <v>165.7867177237691</v>
      </c>
    </row>
    <row r="410" spans="1:8">
      <c r="C410" s="111"/>
      <c r="D410" s="111"/>
      <c r="E410" s="111"/>
      <c r="F410" s="111"/>
      <c r="G410" s="111"/>
      <c r="H410" s="111"/>
    </row>
    <row r="411" spans="1:8">
      <c r="A411" s="82" t="s">
        <v>285</v>
      </c>
      <c r="B411" s="82"/>
      <c r="C411" s="271">
        <v>0.30793717649999985</v>
      </c>
      <c r="D411" s="271">
        <v>0.4067119621853772</v>
      </c>
      <c r="E411" s="271">
        <v>151.85094275283333</v>
      </c>
      <c r="F411" s="271">
        <v>13.528606465437111</v>
      </c>
      <c r="G411" s="271">
        <v>0.23200000000000001</v>
      </c>
      <c r="H411" s="271">
        <v>166.11619835695583</v>
      </c>
    </row>
    <row r="414" spans="1:8" ht="25.5">
      <c r="A414" s="270" t="s">
        <v>279</v>
      </c>
      <c r="B414" s="270"/>
      <c r="C414" s="11" t="s">
        <v>120</v>
      </c>
      <c r="D414" s="11" t="s">
        <v>121</v>
      </c>
      <c r="E414" s="11" t="s">
        <v>122</v>
      </c>
      <c r="F414" s="11" t="s">
        <v>123</v>
      </c>
      <c r="G414" s="11" t="s">
        <v>118</v>
      </c>
      <c r="H414" s="11" t="s">
        <v>34</v>
      </c>
    </row>
    <row r="416" spans="1:8">
      <c r="A416" s="82" t="s">
        <v>293</v>
      </c>
      <c r="B416" s="82"/>
      <c r="C416" s="271">
        <v>1.8841349539999999</v>
      </c>
      <c r="D416" s="271">
        <v>0.95598743499999994</v>
      </c>
      <c r="E416" s="271">
        <v>150.95132460505562</v>
      </c>
      <c r="F416" s="271">
        <v>0</v>
      </c>
      <c r="G416" s="271">
        <v>0.23200000000000001</v>
      </c>
      <c r="H416" s="271">
        <v>154.0234469940556</v>
      </c>
    </row>
    <row r="417" spans="1:8">
      <c r="A417" s="48" t="s">
        <v>253</v>
      </c>
      <c r="C417" s="111"/>
      <c r="D417" s="111"/>
      <c r="E417" s="111"/>
      <c r="F417" s="111"/>
      <c r="G417" s="111"/>
      <c r="H417" s="111"/>
    </row>
    <row r="418" spans="1:8">
      <c r="A418" s="48" t="s">
        <v>281</v>
      </c>
      <c r="C418" s="111">
        <v>0.380519</v>
      </c>
      <c r="D418" s="111">
        <v>6.4225000000000004E-2</v>
      </c>
      <c r="E418" s="111">
        <v>65.161685570000003</v>
      </c>
      <c r="F418" s="111">
        <v>19.390934216669301</v>
      </c>
      <c r="G418" s="111">
        <v>0</v>
      </c>
      <c r="H418" s="111">
        <v>84.997363786669297</v>
      </c>
    </row>
    <row r="419" spans="1:8">
      <c r="A419" s="82" t="s">
        <v>287</v>
      </c>
      <c r="B419" s="82"/>
      <c r="C419" s="271">
        <v>2.2646539539999999</v>
      </c>
      <c r="D419" s="271">
        <v>1.0202124349999999</v>
      </c>
      <c r="E419" s="271">
        <v>216.11301017505562</v>
      </c>
      <c r="F419" s="271">
        <v>19.390934216669301</v>
      </c>
      <c r="G419" s="271">
        <v>0.23200000000000001</v>
      </c>
      <c r="H419" s="271">
        <v>239.0208107807249</v>
      </c>
    </row>
    <row r="420" spans="1:8">
      <c r="C420" s="111"/>
      <c r="D420" s="111"/>
      <c r="E420" s="111"/>
      <c r="F420" s="111"/>
      <c r="G420" s="111"/>
      <c r="H420" s="111"/>
    </row>
    <row r="421" spans="1:8">
      <c r="A421" s="82" t="s">
        <v>294</v>
      </c>
      <c r="B421" s="82"/>
      <c r="C421" s="271">
        <v>0.98337764399999994</v>
      </c>
      <c r="D421" s="271">
        <v>0.39404307500000002</v>
      </c>
      <c r="E421" s="271">
        <v>54.976546155055601</v>
      </c>
      <c r="F421" s="271">
        <v>0</v>
      </c>
      <c r="G421" s="271">
        <v>0</v>
      </c>
      <c r="H421" s="271">
        <v>56.353966874055601</v>
      </c>
    </row>
    <row r="422" spans="1:8">
      <c r="A422" s="48" t="s">
        <v>253</v>
      </c>
      <c r="C422" s="111">
        <v>0.25368648900000002</v>
      </c>
      <c r="D422" s="111">
        <v>0.12440119119181589</v>
      </c>
      <c r="E422" s="111">
        <v>35.706449909499995</v>
      </c>
      <c r="F422" s="111">
        <v>2.8114918292997322</v>
      </c>
      <c r="G422" s="111">
        <v>0</v>
      </c>
      <c r="H422" s="111">
        <v>38.896029418991546</v>
      </c>
    </row>
    <row r="423" spans="1:8">
      <c r="A423" s="82" t="s">
        <v>289</v>
      </c>
      <c r="B423" s="82"/>
      <c r="C423" s="271">
        <v>1.2370641330000001</v>
      </c>
      <c r="D423" s="271">
        <v>0.51844426619181594</v>
      </c>
      <c r="E423" s="271">
        <v>90.682996064555596</v>
      </c>
      <c r="F423" s="271">
        <v>2.8114918292997322</v>
      </c>
      <c r="G423" s="271">
        <v>0</v>
      </c>
      <c r="H423" s="271">
        <v>95.249996293047147</v>
      </c>
    </row>
    <row r="424" spans="1:8">
      <c r="C424" s="111"/>
      <c r="D424" s="111"/>
      <c r="E424" s="111"/>
      <c r="F424" s="111"/>
      <c r="G424" s="111"/>
      <c r="H424" s="111"/>
    </row>
    <row r="425" spans="1:8">
      <c r="A425" s="82" t="s">
        <v>290</v>
      </c>
      <c r="B425" s="82"/>
      <c r="C425" s="271">
        <v>1.0275898209999998</v>
      </c>
      <c r="D425" s="271">
        <v>0.50176816880818398</v>
      </c>
      <c r="E425" s="271">
        <v>124.91001411050003</v>
      </c>
      <c r="F425" s="271">
        <v>16.579442387369568</v>
      </c>
      <c r="G425" s="271">
        <v>0.23200000000000001</v>
      </c>
      <c r="H425" s="271">
        <v>143.25081448767779</v>
      </c>
    </row>
    <row r="428" spans="1:8" ht="25.5">
      <c r="A428" s="270" t="s">
        <v>279</v>
      </c>
      <c r="B428" s="270"/>
      <c r="C428" s="11" t="s">
        <v>120</v>
      </c>
      <c r="D428" s="11" t="s">
        <v>121</v>
      </c>
      <c r="E428" s="11" t="s">
        <v>122</v>
      </c>
      <c r="F428" s="11" t="s">
        <v>123</v>
      </c>
      <c r="G428" s="11" t="s">
        <v>118</v>
      </c>
      <c r="H428" s="11" t="s">
        <v>34</v>
      </c>
    </row>
    <row r="430" spans="1:8">
      <c r="A430" s="82" t="s">
        <v>293</v>
      </c>
      <c r="B430" s="82"/>
      <c r="C430" s="271">
        <v>1.8841349539999999</v>
      </c>
      <c r="D430" s="271">
        <v>0.95598743499999994</v>
      </c>
      <c r="E430" s="271">
        <v>150.95132460505562</v>
      </c>
      <c r="F430" s="271">
        <v>0</v>
      </c>
      <c r="G430" s="271">
        <v>0.23200000000000001</v>
      </c>
      <c r="H430" s="271">
        <v>154.0234469940556</v>
      </c>
    </row>
    <row r="431" spans="1:8">
      <c r="A431" s="48" t="s">
        <v>253</v>
      </c>
      <c r="C431" s="111"/>
      <c r="D431" s="111"/>
      <c r="E431" s="111"/>
      <c r="F431" s="111"/>
      <c r="G431" s="111"/>
      <c r="H431" s="111"/>
    </row>
    <row r="432" spans="1:8">
      <c r="A432" s="48" t="s">
        <v>281</v>
      </c>
      <c r="C432" s="111">
        <v>0.43582500000000002</v>
      </c>
      <c r="D432" s="111">
        <v>0.11597450000000001</v>
      </c>
      <c r="E432" s="111">
        <v>98.617851569999999</v>
      </c>
      <c r="F432" s="111">
        <v>19.390934216669301</v>
      </c>
      <c r="G432" s="111">
        <v>0</v>
      </c>
      <c r="H432" s="111">
        <v>118.56058528666929</v>
      </c>
    </row>
    <row r="433" spans="1:12">
      <c r="A433" s="82" t="s">
        <v>295</v>
      </c>
      <c r="B433" s="82"/>
      <c r="C433" s="271">
        <v>2.3199599539999998</v>
      </c>
      <c r="D433" s="271">
        <v>1.071961935</v>
      </c>
      <c r="E433" s="271">
        <v>249.56917617505562</v>
      </c>
      <c r="F433" s="271">
        <v>19.390934216669301</v>
      </c>
      <c r="G433" s="271">
        <v>0.23200000000000001</v>
      </c>
      <c r="H433" s="271">
        <v>272.5840322807249</v>
      </c>
    </row>
    <row r="434" spans="1:12">
      <c r="C434" s="111"/>
      <c r="D434" s="111"/>
      <c r="E434" s="111"/>
      <c r="F434" s="111"/>
      <c r="G434" s="111"/>
      <c r="H434" s="111"/>
    </row>
    <row r="435" spans="1:12">
      <c r="A435" s="82" t="s">
        <v>294</v>
      </c>
      <c r="B435" s="82"/>
      <c r="C435" s="271">
        <v>0.98337764399999994</v>
      </c>
      <c r="D435" s="271">
        <v>0.39404307500000002</v>
      </c>
      <c r="E435" s="271">
        <v>54.976546155055601</v>
      </c>
      <c r="F435" s="271">
        <v>0</v>
      </c>
      <c r="G435" s="271">
        <v>0</v>
      </c>
      <c r="H435" s="271">
        <v>56.353966874055601</v>
      </c>
    </row>
    <row r="436" spans="1:12">
      <c r="A436" s="75">
        <v>2019</v>
      </c>
      <c r="C436" s="111">
        <v>0.34064513350000003</v>
      </c>
      <c r="D436" s="111">
        <v>0.16816757781462288</v>
      </c>
      <c r="E436" s="111">
        <v>50.591343657166696</v>
      </c>
      <c r="F436" s="111">
        <v>3.7867539345628902</v>
      </c>
      <c r="G436" s="111">
        <v>0</v>
      </c>
      <c r="H436" s="111">
        <v>54.896910303044208</v>
      </c>
    </row>
    <row r="437" spans="1:12">
      <c r="A437" s="82" t="s">
        <v>296</v>
      </c>
      <c r="B437" s="82"/>
      <c r="C437" s="271">
        <v>1.3240227775</v>
      </c>
      <c r="D437" s="271">
        <v>0.5622106528146229</v>
      </c>
      <c r="E437" s="271">
        <v>105.56788981222229</v>
      </c>
      <c r="F437" s="271">
        <v>3.7867539345628902</v>
      </c>
      <c r="G437" s="271">
        <v>0</v>
      </c>
      <c r="H437" s="271">
        <v>111.25087717709981</v>
      </c>
    </row>
    <row r="438" spans="1:12">
      <c r="C438" s="111"/>
      <c r="D438" s="111"/>
      <c r="E438" s="111"/>
      <c r="F438" s="111"/>
      <c r="G438" s="111"/>
      <c r="H438" s="111"/>
    </row>
    <row r="439" spans="1:12">
      <c r="A439" s="82" t="s">
        <v>297</v>
      </c>
      <c r="B439" s="82"/>
      <c r="C439" s="271">
        <v>0.9959371764999998</v>
      </c>
      <c r="D439" s="271">
        <v>0.50975128218537713</v>
      </c>
      <c r="E439" s="271">
        <v>143.30128636283334</v>
      </c>
      <c r="F439" s="271">
        <v>15.604180282106411</v>
      </c>
      <c r="G439" s="271">
        <v>0.23200000000000001</v>
      </c>
      <c r="H439" s="271">
        <v>160.60315510362511</v>
      </c>
    </row>
    <row r="442" spans="1:12" ht="15">
      <c r="A442" s="49" t="s">
        <v>272</v>
      </c>
    </row>
    <row r="444" spans="1:12" ht="15">
      <c r="A444" s="68" t="s">
        <v>25</v>
      </c>
      <c r="B444" s="87" t="s">
        <v>245</v>
      </c>
      <c r="C444" s="263" t="s">
        <v>248</v>
      </c>
      <c r="D444" s="263" t="s">
        <v>251</v>
      </c>
      <c r="E444" s="263" t="s">
        <v>253</v>
      </c>
      <c r="F444" s="87">
        <v>2019</v>
      </c>
      <c r="L444" s="48" t="s">
        <v>3</v>
      </c>
    </row>
    <row r="445" spans="1:12">
      <c r="B445" s="103"/>
      <c r="C445" s="103"/>
      <c r="D445" s="103"/>
      <c r="E445" s="103"/>
    </row>
    <row r="446" spans="1:12">
      <c r="A446" s="48" t="s">
        <v>96</v>
      </c>
      <c r="B446" s="264">
        <v>308.63995105000004</v>
      </c>
      <c r="C446" s="264">
        <v>318</v>
      </c>
      <c r="D446" s="264">
        <v>947.88070932000005</v>
      </c>
      <c r="E446" s="264">
        <v>933.7</v>
      </c>
      <c r="F446" s="264">
        <v>1260.7024510000001</v>
      </c>
    </row>
    <row r="447" spans="1:12">
      <c r="A447" s="84" t="s">
        <v>97</v>
      </c>
      <c r="B447" s="264">
        <v>3.7651399999999997E-3</v>
      </c>
      <c r="C447" s="264">
        <v>4.5</v>
      </c>
      <c r="D447" s="264">
        <v>4.0975990299999996</v>
      </c>
      <c r="E447" s="264">
        <v>14.4</v>
      </c>
      <c r="F447" s="264">
        <v>20.327330529999998</v>
      </c>
    </row>
    <row r="448" spans="1:12">
      <c r="A448" s="48" t="s">
        <v>98</v>
      </c>
      <c r="B448" s="264">
        <v>8.9283810000000005E-2</v>
      </c>
      <c r="C448" s="264">
        <v>0.1</v>
      </c>
      <c r="D448" s="264">
        <v>0.30369165000000004</v>
      </c>
      <c r="E448" s="264">
        <v>1.4</v>
      </c>
      <c r="F448" s="264">
        <v>1.4382833000000002</v>
      </c>
    </row>
    <row r="449" spans="1:6">
      <c r="A449" s="88" t="s">
        <v>99</v>
      </c>
      <c r="B449" s="265">
        <v>308.733</v>
      </c>
      <c r="C449" s="265">
        <v>322.60000000000002</v>
      </c>
      <c r="D449" s="265">
        <v>952.28200000000004</v>
      </c>
      <c r="E449" s="265">
        <v>949.4</v>
      </c>
      <c r="F449" s="265">
        <v>1282.46806483</v>
      </c>
    </row>
    <row r="450" spans="1:6">
      <c r="B450" s="103"/>
      <c r="C450" s="103"/>
      <c r="D450" s="199"/>
      <c r="E450" s="103"/>
      <c r="F450" s="199"/>
    </row>
    <row r="451" spans="1:6">
      <c r="A451" s="48" t="s">
        <v>100</v>
      </c>
      <c r="B451" s="264">
        <v>32.554680290000007</v>
      </c>
      <c r="C451" s="264">
        <v>35.1</v>
      </c>
      <c r="D451" s="264">
        <v>96.601480850000016</v>
      </c>
      <c r="E451" s="264">
        <v>106.3</v>
      </c>
      <c r="F451" s="264">
        <v>140.17221848000003</v>
      </c>
    </row>
    <row r="452" spans="1:6">
      <c r="A452" s="84" t="s">
        <v>273</v>
      </c>
      <c r="B452" s="264">
        <v>0.88107528000000002</v>
      </c>
      <c r="C452" s="264">
        <v>1.2</v>
      </c>
      <c r="D452" s="264">
        <v>2.9929978900000003</v>
      </c>
      <c r="E452" s="264">
        <v>8.6999999999999993</v>
      </c>
      <c r="F452" s="264">
        <v>9.8933842899999984</v>
      </c>
    </row>
    <row r="453" spans="1:6">
      <c r="A453" s="48" t="s">
        <v>101</v>
      </c>
      <c r="B453" s="264">
        <v>4.2192444299999998</v>
      </c>
      <c r="C453" s="264">
        <v>3.8</v>
      </c>
      <c r="D453" s="264">
        <v>16.473356589999998</v>
      </c>
      <c r="E453" s="264">
        <v>12.9</v>
      </c>
      <c r="F453" s="264">
        <v>17.13381352</v>
      </c>
    </row>
    <row r="454" spans="1:6">
      <c r="A454" s="88" t="s">
        <v>102</v>
      </c>
      <c r="B454" s="265">
        <v>37.655000000000001</v>
      </c>
      <c r="C454" s="266">
        <v>40.200000000000003</v>
      </c>
      <c r="D454" s="266">
        <v>116.06783533000001</v>
      </c>
      <c r="E454" s="266">
        <v>128</v>
      </c>
      <c r="F454" s="266">
        <v>167.19941629000002</v>
      </c>
    </row>
    <row r="455" spans="1:6">
      <c r="B455" s="233"/>
      <c r="C455" s="103"/>
      <c r="D455" s="103"/>
      <c r="E455" s="103"/>
      <c r="F455" s="199"/>
    </row>
    <row r="456" spans="1:6" ht="13.5" thickBot="1">
      <c r="A456" s="80" t="s">
        <v>103</v>
      </c>
      <c r="B456" s="267">
        <v>271.07799999999997</v>
      </c>
      <c r="C456" s="267">
        <v>282.40000000000003</v>
      </c>
      <c r="D456" s="112">
        <v>836.21416467000006</v>
      </c>
      <c r="E456" s="267">
        <v>821.4</v>
      </c>
      <c r="F456" s="112">
        <v>1115.26864854</v>
      </c>
    </row>
    <row r="457" spans="1:6">
      <c r="B457" s="262"/>
      <c r="C457" s="262"/>
      <c r="D457" s="262"/>
    </row>
    <row r="458" spans="1:6">
      <c r="B458" s="262"/>
      <c r="C458" s="262"/>
      <c r="D458" s="262"/>
    </row>
    <row r="459" spans="1:6" ht="15">
      <c r="A459" s="49" t="s">
        <v>274</v>
      </c>
    </row>
    <row r="462" spans="1:6" ht="15">
      <c r="A462" s="68" t="s">
        <v>25</v>
      </c>
      <c r="B462" s="263" t="s">
        <v>245</v>
      </c>
      <c r="C462" s="263" t="s">
        <v>248</v>
      </c>
      <c r="D462" s="263" t="s">
        <v>251</v>
      </c>
      <c r="E462" s="263" t="s">
        <v>253</v>
      </c>
      <c r="F462" s="263">
        <v>2019</v>
      </c>
    </row>
    <row r="463" spans="1:6">
      <c r="B463" s="103"/>
      <c r="C463" s="103"/>
      <c r="D463" s="199"/>
      <c r="E463" s="103"/>
      <c r="F463" s="103"/>
    </row>
    <row r="464" spans="1:6">
      <c r="A464" s="48" t="s">
        <v>104</v>
      </c>
      <c r="B464" s="264">
        <v>11.479428219999999</v>
      </c>
      <c r="C464" s="264">
        <v>14.6</v>
      </c>
      <c r="D464" s="264">
        <v>29.295421250000004</v>
      </c>
      <c r="E464" s="264">
        <v>45</v>
      </c>
      <c r="F464" s="264">
        <v>58.4</v>
      </c>
    </row>
    <row r="465" spans="1:6">
      <c r="A465" s="48" t="s">
        <v>105</v>
      </c>
      <c r="B465" s="264">
        <v>23.048650040000002</v>
      </c>
      <c r="C465" s="264">
        <v>27.9</v>
      </c>
      <c r="D465" s="264">
        <v>82.731402060000008</v>
      </c>
      <c r="E465" s="264">
        <v>84.1</v>
      </c>
      <c r="F465" s="264">
        <v>114</v>
      </c>
    </row>
    <row r="466" spans="1:6">
      <c r="A466" s="88" t="s">
        <v>106</v>
      </c>
      <c r="B466" s="265">
        <v>34.528078260000001</v>
      </c>
      <c r="C466" s="265">
        <v>42.5</v>
      </c>
      <c r="D466" s="265">
        <v>112.02682331000001</v>
      </c>
      <c r="E466" s="265">
        <v>129.1</v>
      </c>
      <c r="F466" s="265">
        <v>172.4</v>
      </c>
    </row>
    <row r="467" spans="1:6">
      <c r="B467" s="103"/>
      <c r="C467" s="103"/>
      <c r="D467" s="199"/>
      <c r="E467" s="103"/>
      <c r="F467" s="103"/>
    </row>
    <row r="468" spans="1:6">
      <c r="A468" s="48" t="s">
        <v>107</v>
      </c>
      <c r="B468" s="264">
        <v>23.659189359999999</v>
      </c>
      <c r="C468" s="264">
        <v>19.100000000000001</v>
      </c>
      <c r="D468" s="264">
        <v>73.251713350000003</v>
      </c>
      <c r="E468" s="264">
        <v>53.6</v>
      </c>
      <c r="F468" s="264">
        <v>75.2</v>
      </c>
    </row>
    <row r="469" spans="1:6">
      <c r="A469" s="48" t="s">
        <v>108</v>
      </c>
      <c r="B469" s="233">
        <v>13.116949490000003</v>
      </c>
      <c r="C469" s="233">
        <v>9.1</v>
      </c>
      <c r="D469" s="233">
        <v>35.132000940000012</v>
      </c>
      <c r="E469" s="233">
        <v>23.7</v>
      </c>
      <c r="F469" s="233">
        <v>38.583638939999986</v>
      </c>
    </row>
    <row r="470" spans="1:6">
      <c r="A470" s="88" t="s">
        <v>109</v>
      </c>
      <c r="B470" s="265">
        <v>36.776138850000002</v>
      </c>
      <c r="C470" s="265">
        <v>28.200000000000003</v>
      </c>
      <c r="D470" s="265">
        <v>108.38371429000001</v>
      </c>
      <c r="E470" s="265">
        <v>77.3</v>
      </c>
      <c r="F470" s="265">
        <v>113.78363893999999</v>
      </c>
    </row>
    <row r="471" spans="1:6">
      <c r="B471" s="233"/>
      <c r="C471" s="103"/>
      <c r="D471" s="103"/>
      <c r="E471" s="103"/>
      <c r="F471" s="103"/>
    </row>
    <row r="472" spans="1:6" ht="13.5" thickBot="1">
      <c r="A472" s="80" t="s">
        <v>110</v>
      </c>
      <c r="B472" s="268">
        <v>-2.2480605900000015</v>
      </c>
      <c r="C472" s="268">
        <v>14.299999999999997</v>
      </c>
      <c r="D472" s="268">
        <v>3.6431090199999971</v>
      </c>
      <c r="E472" s="268">
        <v>51.8</v>
      </c>
      <c r="F472" s="268">
        <v>58.616361060000017</v>
      </c>
    </row>
    <row r="473" spans="1:6">
      <c r="B473" s="262"/>
      <c r="C473" s="262"/>
      <c r="D473" s="262"/>
    </row>
    <row r="474" spans="1:6">
      <c r="B474" s="262"/>
      <c r="C474" s="262"/>
      <c r="D474" s="262"/>
    </row>
    <row r="475" spans="1:6" ht="15">
      <c r="A475" s="49" t="s">
        <v>275</v>
      </c>
    </row>
    <row r="478" spans="1:6" ht="15">
      <c r="A478" s="68" t="s">
        <v>25</v>
      </c>
      <c r="B478" s="263" t="s">
        <v>245</v>
      </c>
      <c r="C478" s="263" t="s">
        <v>248</v>
      </c>
      <c r="D478" s="263" t="s">
        <v>251</v>
      </c>
      <c r="E478" s="263" t="s">
        <v>253</v>
      </c>
      <c r="F478" s="263">
        <v>2019</v>
      </c>
    </row>
    <row r="479" spans="1:6">
      <c r="B479" s="199"/>
      <c r="C479" s="103"/>
      <c r="D479" s="103"/>
      <c r="E479" s="103"/>
      <c r="F479" s="103"/>
    </row>
    <row r="480" spans="1:6">
      <c r="A480" s="48" t="s">
        <v>111</v>
      </c>
      <c r="B480" s="264">
        <v>6.1176770199999995</v>
      </c>
      <c r="C480" s="264">
        <v>20.9</v>
      </c>
      <c r="D480" s="264">
        <v>15.73339661</v>
      </c>
      <c r="E480" s="264">
        <v>73.099999999999994</v>
      </c>
      <c r="F480" s="264">
        <v>83.996354620000005</v>
      </c>
    </row>
    <row r="481" spans="1:6">
      <c r="A481" s="48" t="s">
        <v>112</v>
      </c>
      <c r="B481" s="264">
        <v>15.173724049999999</v>
      </c>
      <c r="C481" s="264">
        <v>12.1</v>
      </c>
      <c r="D481" s="264">
        <v>51.245676289999999</v>
      </c>
      <c r="E481" s="264">
        <v>33.5</v>
      </c>
      <c r="F481" s="264">
        <v>33.50002181</v>
      </c>
    </row>
    <row r="482" spans="1:6">
      <c r="A482" s="48" t="s">
        <v>113</v>
      </c>
      <c r="B482" s="264">
        <v>8.9193406899999967</v>
      </c>
      <c r="C482" s="264">
        <v>12.8</v>
      </c>
      <c r="D482" s="264">
        <v>27.358824579999983</v>
      </c>
      <c r="E482" s="264">
        <v>33.5</v>
      </c>
      <c r="F482" s="264">
        <v>54.880140089999962</v>
      </c>
    </row>
    <row r="483" spans="1:6">
      <c r="A483" s="88" t="s">
        <v>114</v>
      </c>
      <c r="B483" s="265">
        <v>30.210741759999994</v>
      </c>
      <c r="C483" s="265">
        <v>45.8</v>
      </c>
      <c r="D483" s="265">
        <v>94.337897479999981</v>
      </c>
      <c r="E483" s="265">
        <v>140.1</v>
      </c>
      <c r="F483" s="265">
        <v>172.37651651999997</v>
      </c>
    </row>
    <row r="484" spans="1:6">
      <c r="B484" s="262"/>
      <c r="C484" s="262"/>
      <c r="D484" s="262"/>
    </row>
    <row r="485" spans="1:6" ht="15">
      <c r="A485" s="49" t="s">
        <v>276</v>
      </c>
    </row>
    <row r="487" spans="1:6" ht="15">
      <c r="A487" s="49" t="s">
        <v>277</v>
      </c>
      <c r="B487" s="49"/>
    </row>
    <row r="489" spans="1:6" ht="15">
      <c r="A489" s="68" t="s">
        <v>25</v>
      </c>
      <c r="B489" s="263" t="s">
        <v>245</v>
      </c>
      <c r="C489" s="263" t="s">
        <v>248</v>
      </c>
      <c r="D489" s="263" t="s">
        <v>251</v>
      </c>
      <c r="E489" s="263" t="s">
        <v>253</v>
      </c>
      <c r="F489" s="263">
        <v>2019</v>
      </c>
    </row>
    <row r="490" spans="1:6">
      <c r="B490" s="199"/>
      <c r="C490" s="103"/>
      <c r="D490" s="199"/>
      <c r="E490" s="199"/>
      <c r="F490" s="199"/>
    </row>
    <row r="491" spans="1:6">
      <c r="A491" s="48" t="s">
        <v>203</v>
      </c>
      <c r="B491" s="269">
        <v>0</v>
      </c>
      <c r="C491" s="264">
        <v>0</v>
      </c>
      <c r="D491" s="269"/>
      <c r="E491" s="269"/>
      <c r="F491" s="269">
        <v>0</v>
      </c>
    </row>
    <row r="492" spans="1:6">
      <c r="A492" s="48" t="s">
        <v>115</v>
      </c>
      <c r="B492" s="264">
        <v>0.99829375000000009</v>
      </c>
      <c r="C492" s="264">
        <v>0</v>
      </c>
      <c r="D492" s="264">
        <v>3.6369810600000001</v>
      </c>
      <c r="E492" s="264">
        <v>2.6</v>
      </c>
      <c r="F492" s="264">
        <v>3.6638262199999998</v>
      </c>
    </row>
    <row r="493" spans="1:6">
      <c r="A493" s="48" t="s">
        <v>116</v>
      </c>
      <c r="B493" s="264">
        <v>1.9865493200000002</v>
      </c>
      <c r="C493" s="264">
        <v>3.3</v>
      </c>
      <c r="D493" s="264">
        <v>11.31594889</v>
      </c>
      <c r="E493" s="264">
        <v>22.5</v>
      </c>
      <c r="F493" s="264">
        <v>27.184715529999998</v>
      </c>
    </row>
    <row r="494" spans="1:6">
      <c r="A494" s="48" t="s">
        <v>117</v>
      </c>
      <c r="B494" s="264">
        <v>0.49695823</v>
      </c>
      <c r="C494" s="264">
        <v>0.2</v>
      </c>
      <c r="D494" s="264">
        <v>1.5130373300000002</v>
      </c>
      <c r="E494" s="264">
        <v>0.7</v>
      </c>
      <c r="F494" s="264">
        <v>1.05583238</v>
      </c>
    </row>
    <row r="495" spans="1:6">
      <c r="A495" s="48" t="s">
        <v>118</v>
      </c>
      <c r="B495" s="233">
        <v>4.6495046500000008</v>
      </c>
      <c r="C495" s="233">
        <v>8.6999999999999993</v>
      </c>
      <c r="D495" s="233">
        <v>9.7200327200000007</v>
      </c>
      <c r="E495" s="233">
        <v>36.9</v>
      </c>
      <c r="F495" s="264">
        <v>47.130363390000014</v>
      </c>
    </row>
    <row r="496" spans="1:6">
      <c r="A496" s="88" t="s">
        <v>119</v>
      </c>
      <c r="B496" s="265">
        <v>8.1313059500000016</v>
      </c>
      <c r="C496" s="266">
        <v>12.2</v>
      </c>
      <c r="D496" s="266">
        <v>34.317240910000002</v>
      </c>
      <c r="E496" s="266">
        <v>62.7</v>
      </c>
      <c r="F496" s="266">
        <v>79.034737520000007</v>
      </c>
    </row>
    <row r="497" spans="1:7">
      <c r="B497" s="262"/>
      <c r="C497" s="262"/>
      <c r="D497" s="262"/>
    </row>
    <row r="498" spans="1:7" ht="15">
      <c r="A498" s="49" t="s">
        <v>298</v>
      </c>
      <c r="B498" s="86"/>
      <c r="C498" s="81"/>
      <c r="D498" s="81"/>
      <c r="E498" s="81"/>
      <c r="F498" s="86"/>
    </row>
    <row r="500" spans="1:7" ht="15">
      <c r="A500" s="49" t="s">
        <v>185</v>
      </c>
      <c r="B500" s="49"/>
    </row>
    <row r="502" spans="1:7" ht="237" customHeight="1">
      <c r="A502" s="283" t="s">
        <v>204</v>
      </c>
      <c r="B502" s="283"/>
      <c r="C502" s="283"/>
      <c r="D502" s="283"/>
      <c r="E502" s="283"/>
      <c r="F502" s="283"/>
      <c r="G502" s="283"/>
    </row>
    <row r="503" spans="1:7" ht="15">
      <c r="A503" s="49" t="s">
        <v>299</v>
      </c>
    </row>
    <row r="505" spans="1:7" ht="15">
      <c r="A505" s="49" t="s">
        <v>186</v>
      </c>
      <c r="B505" s="49"/>
    </row>
    <row r="506" spans="1:7" ht="12" customHeight="1"/>
    <row r="507" spans="1:7" ht="12" customHeight="1">
      <c r="A507" s="91" t="s">
        <v>194</v>
      </c>
      <c r="B507" s="91"/>
      <c r="C507" s="91"/>
      <c r="D507" s="91"/>
      <c r="E507" s="91"/>
    </row>
    <row r="508" spans="1:7" ht="12" customHeight="1"/>
    <row r="509" spans="1:7" ht="12" customHeight="1"/>
    <row r="510" spans="1:7" ht="15">
      <c r="A510" s="49" t="s">
        <v>300</v>
      </c>
    </row>
    <row r="511" spans="1:7">
      <c r="A511" s="57"/>
    </row>
    <row r="512" spans="1:7" ht="37.5" customHeight="1">
      <c r="A512" s="283" t="s">
        <v>195</v>
      </c>
      <c r="B512" s="283"/>
      <c r="C512" s="283"/>
      <c r="D512" s="283"/>
      <c r="E512" s="283"/>
      <c r="F512" s="283"/>
      <c r="G512" s="283"/>
    </row>
    <row r="513" spans="1:7">
      <c r="A513" s="283"/>
      <c r="B513" s="283"/>
      <c r="C513" s="283"/>
      <c r="D513" s="283"/>
      <c r="E513" s="283"/>
      <c r="F513" s="283"/>
      <c r="G513" s="283"/>
    </row>
    <row r="514" spans="1:7" ht="15">
      <c r="A514" s="49" t="s">
        <v>302</v>
      </c>
    </row>
    <row r="516" spans="1:7" ht="85.5" customHeight="1">
      <c r="A516" s="283" t="s">
        <v>301</v>
      </c>
      <c r="B516" s="283"/>
      <c r="C516" s="283"/>
      <c r="D516" s="283"/>
      <c r="E516" s="283"/>
      <c r="F516" s="283"/>
      <c r="G516" s="283"/>
    </row>
  </sheetData>
  <mergeCells count="41">
    <mergeCell ref="A516:G516"/>
    <mergeCell ref="H91:H92"/>
    <mergeCell ref="B96:D96"/>
    <mergeCell ref="G96:G97"/>
    <mergeCell ref="H96:H97"/>
    <mergeCell ref="A323:D323"/>
    <mergeCell ref="A512:G513"/>
    <mergeCell ref="H72:H73"/>
    <mergeCell ref="B77:D77"/>
    <mergeCell ref="G77:G78"/>
    <mergeCell ref="H77:H78"/>
    <mergeCell ref="B86:D86"/>
    <mergeCell ref="G86:G87"/>
    <mergeCell ref="H86:H87"/>
    <mergeCell ref="H51:H52"/>
    <mergeCell ref="B57:D57"/>
    <mergeCell ref="G57:G58"/>
    <mergeCell ref="H57:H58"/>
    <mergeCell ref="B67:D67"/>
    <mergeCell ref="G67:G68"/>
    <mergeCell ref="H67:H68"/>
    <mergeCell ref="H33:H34"/>
    <mergeCell ref="B39:D39"/>
    <mergeCell ref="G39:G40"/>
    <mergeCell ref="H39:H40"/>
    <mergeCell ref="B45:D45"/>
    <mergeCell ref="G45:G46"/>
    <mergeCell ref="H45:H46"/>
    <mergeCell ref="A9:E9"/>
    <mergeCell ref="A502:G502"/>
    <mergeCell ref="A5:G5"/>
    <mergeCell ref="A25:G25"/>
    <mergeCell ref="B33:D33"/>
    <mergeCell ref="G33:G34"/>
    <mergeCell ref="B51:D51"/>
    <mergeCell ref="G51:G52"/>
    <mergeCell ref="B72:D72"/>
    <mergeCell ref="G72:G73"/>
    <mergeCell ref="B91:D91"/>
    <mergeCell ref="G91:G92"/>
    <mergeCell ref="A333:D333"/>
  </mergeCells>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DD16B-8C94-40F1-B2BC-31FEC645293B}">
  <dimension ref="A1:P93"/>
  <sheetViews>
    <sheetView showGridLines="0" tabSelected="1" zoomScale="90" zoomScaleNormal="90" workbookViewId="0">
      <pane ySplit="3" topLeftCell="A4" activePane="bottomLeft" state="frozen"/>
      <selection pane="bottomLeft" activeCell="H1" sqref="H1"/>
    </sheetView>
  </sheetViews>
  <sheetFormatPr baseColWidth="10" defaultColWidth="11.42578125" defaultRowHeight="15"/>
  <cols>
    <col min="1" max="1" width="64.28515625" customWidth="1"/>
    <col min="2" max="2" width="12.85546875" customWidth="1"/>
    <col min="5" max="5" width="11.7109375" bestFit="1" customWidth="1"/>
    <col min="7" max="7" width="13.5703125" bestFit="1" customWidth="1"/>
  </cols>
  <sheetData>
    <row r="1" spans="1:11">
      <c r="A1" s="2" t="s">
        <v>7</v>
      </c>
      <c r="B1" s="116"/>
      <c r="C1" s="116"/>
      <c r="D1" s="116"/>
      <c r="E1" s="1"/>
      <c r="F1" s="1"/>
    </row>
    <row r="2" spans="1:11">
      <c r="A2" s="1"/>
      <c r="B2" s="3" t="s">
        <v>1</v>
      </c>
      <c r="C2" s="3" t="s">
        <v>2</v>
      </c>
      <c r="D2" s="3" t="s">
        <v>1</v>
      </c>
      <c r="E2" s="3" t="s">
        <v>0</v>
      </c>
      <c r="F2" s="3" t="s">
        <v>0</v>
      </c>
    </row>
    <row r="3" spans="1:11">
      <c r="A3" s="6" t="s">
        <v>127</v>
      </c>
      <c r="B3" s="8">
        <v>2020</v>
      </c>
      <c r="C3" s="8">
        <v>2020</v>
      </c>
      <c r="D3" s="8">
        <v>2019</v>
      </c>
      <c r="E3" s="8">
        <v>2019</v>
      </c>
      <c r="F3" s="8">
        <v>2018</v>
      </c>
    </row>
    <row r="4" spans="1:11">
      <c r="B4" s="1"/>
      <c r="C4" s="1"/>
      <c r="D4" s="1"/>
      <c r="E4" s="1"/>
      <c r="F4" s="1"/>
    </row>
    <row r="5" spans="1:11">
      <c r="A5" s="2" t="s">
        <v>4</v>
      </c>
      <c r="B5" s="1"/>
      <c r="C5" s="1"/>
      <c r="D5" s="1"/>
      <c r="E5" s="1"/>
      <c r="F5" s="1"/>
    </row>
    <row r="6" spans="1:11">
      <c r="B6" s="1"/>
      <c r="C6" s="1"/>
      <c r="D6" s="1"/>
      <c r="E6" s="1"/>
      <c r="F6" s="1"/>
    </row>
    <row r="7" spans="1:11">
      <c r="A7" s="1" t="s">
        <v>6</v>
      </c>
      <c r="B7" s="120">
        <v>73.417160990000099</v>
      </c>
      <c r="C7" s="121">
        <v>77.01678883999999</v>
      </c>
      <c r="D7" s="120">
        <v>80.47608213999996</v>
      </c>
      <c r="E7" s="122">
        <v>202.87351100240298</v>
      </c>
      <c r="F7" s="121">
        <v>331.07753279000002</v>
      </c>
      <c r="G7" s="4"/>
    </row>
    <row r="8" spans="1:11">
      <c r="A8" s="1" t="s">
        <v>15</v>
      </c>
      <c r="B8" s="120">
        <v>-5.2809999999999997</v>
      </c>
      <c r="C8" s="121">
        <v>-0.99531250000000004</v>
      </c>
      <c r="D8" s="120">
        <v>-0.97405000000000019</v>
      </c>
      <c r="E8" s="122">
        <v>-2.886441</v>
      </c>
      <c r="F8" s="121">
        <v>-2.7469312499999998</v>
      </c>
      <c r="G8" s="4"/>
      <c r="I8" t="s">
        <v>3</v>
      </c>
    </row>
    <row r="9" spans="1:11">
      <c r="A9" s="1" t="s">
        <v>17</v>
      </c>
      <c r="B9" s="121">
        <v>1959.9938538450001</v>
      </c>
      <c r="C9" s="121">
        <v>1888.29872346</v>
      </c>
      <c r="D9" s="120">
        <v>1778.8468683900003</v>
      </c>
      <c r="E9" s="122">
        <v>1690.1026636812016</v>
      </c>
      <c r="F9" s="121">
        <v>1423.2001649899998</v>
      </c>
      <c r="G9" s="4"/>
      <c r="H9" t="s">
        <v>3</v>
      </c>
    </row>
    <row r="10" spans="1:11">
      <c r="A10" s="6" t="s">
        <v>205</v>
      </c>
      <c r="B10" s="123"/>
      <c r="C10" s="123"/>
      <c r="D10" s="113"/>
      <c r="E10" s="123">
        <v>18</v>
      </c>
      <c r="F10" s="123"/>
      <c r="G10" s="4"/>
    </row>
    <row r="11" spans="1:11">
      <c r="A11" s="5" t="s">
        <v>5</v>
      </c>
      <c r="B11" s="124">
        <f>(B7+B8)/B9*4</f>
        <v>0.13905382581957509</v>
      </c>
      <c r="C11" s="124">
        <f>(C7+C8)/C9*4</f>
        <v>0.16103697025373828</v>
      </c>
      <c r="D11" s="124">
        <f>(D7+D8)/D9*4</f>
        <v>0.17877206532556836</v>
      </c>
      <c r="E11" s="124">
        <f>(E7+E8)/E9</f>
        <v>0.11832835619986093</v>
      </c>
      <c r="F11" s="124">
        <f>(F7+F8)/F9</f>
        <v>0.23069882200463843</v>
      </c>
      <c r="G11" s="92"/>
      <c r="H11" s="117"/>
    </row>
    <row r="12" spans="1:11">
      <c r="A12" s="7" t="s">
        <v>206</v>
      </c>
      <c r="B12" s="125">
        <f>(B7+B8+B10)/B9*4</f>
        <v>0.13905382581957509</v>
      </c>
      <c r="C12" s="125">
        <f>(C7+C8+C10)/C9*4</f>
        <v>0.16103697025373828</v>
      </c>
      <c r="D12" s="125">
        <f t="shared" ref="D12" si="0">(D7+D8+D10)/D9*4</f>
        <v>0.17877206532556836</v>
      </c>
      <c r="E12" s="125">
        <f>(E7+E10+E8)/E9</f>
        <v>0.12897859679577497</v>
      </c>
      <c r="F12" s="125">
        <f>(F7+F10+F8)/F9</f>
        <v>0.23069882200463843</v>
      </c>
    </row>
    <row r="13" spans="1:11">
      <c r="A13" s="6"/>
      <c r="B13" s="126"/>
      <c r="C13" s="126"/>
      <c r="D13" s="126"/>
      <c r="E13" s="126"/>
      <c r="F13" s="126"/>
    </row>
    <row r="14" spans="1:11">
      <c r="A14" s="2" t="s">
        <v>13</v>
      </c>
      <c r="B14" s="127"/>
      <c r="C14" s="127"/>
      <c r="D14" s="127"/>
      <c r="E14" s="127"/>
      <c r="F14" s="127"/>
      <c r="I14" t="s">
        <v>3</v>
      </c>
      <c r="K14" t="s">
        <v>3</v>
      </c>
    </row>
    <row r="15" spans="1:11">
      <c r="B15" s="127"/>
      <c r="C15" s="127"/>
      <c r="D15" s="127"/>
      <c r="E15" s="127"/>
      <c r="F15" s="127"/>
    </row>
    <row r="16" spans="1:11">
      <c r="A16" s="1" t="s">
        <v>8</v>
      </c>
      <c r="B16" s="128">
        <v>90.896590700000004</v>
      </c>
      <c r="C16" s="120">
        <v>100.35877119</v>
      </c>
      <c r="D16" s="128">
        <v>105.85377426000001</v>
      </c>
      <c r="E16" s="120">
        <v>441.70194270000002</v>
      </c>
      <c r="F16" s="120">
        <v>339.24448704999998</v>
      </c>
      <c r="H16" t="s">
        <v>3</v>
      </c>
    </row>
    <row r="17" spans="1:11">
      <c r="A17" s="1" t="s">
        <v>9</v>
      </c>
      <c r="B17" s="128">
        <v>269.31770294000006</v>
      </c>
      <c r="C17" s="120">
        <v>286.16191694000003</v>
      </c>
      <c r="D17" s="128">
        <v>294.69800774999993</v>
      </c>
      <c r="E17" s="120">
        <v>1175.55740797</v>
      </c>
      <c r="F17" s="120">
        <v>1031.36386743</v>
      </c>
    </row>
    <row r="18" spans="1:11">
      <c r="A18" s="6" t="s">
        <v>11</v>
      </c>
      <c r="B18" s="128">
        <v>6.1176770200000004</v>
      </c>
      <c r="C18" s="113">
        <v>5.3013298700000009</v>
      </c>
      <c r="D18" s="128">
        <v>20.89725061</v>
      </c>
      <c r="E18" s="113">
        <v>83.99635462000002</v>
      </c>
      <c r="F18" s="113">
        <v>107.22103353</v>
      </c>
    </row>
    <row r="19" spans="1:11">
      <c r="A19" s="5" t="s">
        <v>10</v>
      </c>
      <c r="B19" s="124">
        <f>B16/B17</f>
        <v>0.33750692846303681</v>
      </c>
      <c r="C19" s="124">
        <f>C16/C17</f>
        <v>0.35070624443378456</v>
      </c>
      <c r="D19" s="129">
        <f>D16/D17</f>
        <v>0.35919406129748438</v>
      </c>
      <c r="E19" s="129">
        <f>E16/E17</f>
        <v>0.37573830057585089</v>
      </c>
      <c r="F19" s="129">
        <f>F16/F17</f>
        <v>0.32892803186458819</v>
      </c>
      <c r="G19" s="92"/>
    </row>
    <row r="20" spans="1:11">
      <c r="A20" s="7" t="s">
        <v>124</v>
      </c>
      <c r="B20" s="130">
        <f>(B16-B18)/B17</f>
        <v>0.31479146285042936</v>
      </c>
      <c r="C20" s="130">
        <f>(C16-C18)/C17</f>
        <v>0.33218061416582845</v>
      </c>
      <c r="D20" s="130">
        <f>(D16-D18)/D17</f>
        <v>0.2882833321427502</v>
      </c>
      <c r="E20" s="130">
        <f>(E16-E18)/E17</f>
        <v>0.30428593759423495</v>
      </c>
      <c r="F20" s="130">
        <f>(F16-F18)/F17</f>
        <v>0.22496759955161771</v>
      </c>
      <c r="G20" s="92"/>
      <c r="I20" t="s">
        <v>3</v>
      </c>
    </row>
    <row r="21" spans="1:11">
      <c r="A21" s="1"/>
      <c r="B21" s="127"/>
      <c r="C21" s="127"/>
      <c r="D21" s="127"/>
      <c r="E21" s="127"/>
      <c r="F21" s="127"/>
    </row>
    <row r="22" spans="1:11">
      <c r="A22" s="2" t="s">
        <v>14</v>
      </c>
      <c r="B22" s="127"/>
      <c r="C22" s="127"/>
      <c r="D22" s="127"/>
      <c r="E22" s="127"/>
      <c r="F22" s="127"/>
      <c r="J22" t="s">
        <v>3</v>
      </c>
      <c r="K22" t="s">
        <v>3</v>
      </c>
    </row>
    <row r="23" spans="1:11">
      <c r="B23" s="127"/>
      <c r="C23" s="127"/>
      <c r="D23" s="127"/>
      <c r="E23" s="127"/>
      <c r="F23" s="127"/>
    </row>
    <row r="24" spans="1:11">
      <c r="A24" s="1" t="s">
        <v>6</v>
      </c>
      <c r="B24" s="121">
        <v>73.417160990000099</v>
      </c>
      <c r="C24" s="121">
        <v>77.016788839999947</v>
      </c>
      <c r="D24" s="120">
        <v>80.476082139999974</v>
      </c>
      <c r="E24" s="121">
        <v>202.87351100240298</v>
      </c>
      <c r="F24" s="121">
        <v>331.07753279000002</v>
      </c>
      <c r="G24" s="26"/>
    </row>
    <row r="25" spans="1:11">
      <c r="A25" s="1" t="s">
        <v>15</v>
      </c>
      <c r="B25" s="121">
        <v>-3.96075</v>
      </c>
      <c r="C25" s="120">
        <v>-0.99531250000000004</v>
      </c>
      <c r="D25" s="120">
        <v>-0.73053749999999995</v>
      </c>
      <c r="E25" s="120">
        <v>-2.886441</v>
      </c>
      <c r="F25" s="120">
        <v>-2.7469312499999998</v>
      </c>
      <c r="G25" s="25"/>
    </row>
    <row r="26" spans="1:11">
      <c r="A26" s="1" t="s">
        <v>16</v>
      </c>
      <c r="B26" s="121">
        <f>(SUM(B24:B25))</f>
        <v>69.456410990000094</v>
      </c>
      <c r="C26" s="120">
        <v>76.02147633999995</v>
      </c>
      <c r="D26" s="120">
        <f t="shared" ref="D26:F26" si="1">SUM(D24:D25)</f>
        <v>79.745544639999977</v>
      </c>
      <c r="E26" s="120">
        <f t="shared" si="1"/>
        <v>199.98707000240299</v>
      </c>
      <c r="F26" s="120">
        <f t="shared" si="1"/>
        <v>328.33060154000003</v>
      </c>
      <c r="G26" s="25"/>
    </row>
    <row r="27" spans="1:11">
      <c r="A27" s="1" t="s">
        <v>12</v>
      </c>
      <c r="B27" s="121">
        <v>186.41089074999999</v>
      </c>
      <c r="C27" s="120">
        <v>186.09906703296704</v>
      </c>
      <c r="D27" s="120">
        <v>182.768866</v>
      </c>
      <c r="E27" s="120">
        <v>180.76519225753424</v>
      </c>
      <c r="F27" s="120">
        <v>171.48896691232898</v>
      </c>
    </row>
    <row r="28" spans="1:11">
      <c r="A28" s="1" t="s">
        <v>216</v>
      </c>
      <c r="B28" s="121">
        <v>190.31848324999999</v>
      </c>
      <c r="C28" s="120">
        <v>189.14517903296704</v>
      </c>
      <c r="D28" s="120">
        <v>187.60333249999999</v>
      </c>
      <c r="E28" s="120">
        <v>188.26490699999999</v>
      </c>
      <c r="F28" s="120">
        <v>187.633938</v>
      </c>
      <c r="I28" t="s">
        <v>3</v>
      </c>
    </row>
    <row r="29" spans="1:11">
      <c r="A29" s="5" t="s">
        <v>180</v>
      </c>
      <c r="B29" s="131">
        <f>(B26)/B27</f>
        <v>0.37259846090832599</v>
      </c>
      <c r="C29" s="131">
        <f>(C26)/C27</f>
        <v>0.40850004007023266</v>
      </c>
      <c r="D29" s="131">
        <f>(D26)/D27</f>
        <v>0.43631908642470857</v>
      </c>
      <c r="E29" s="131">
        <f>(E26)/E27</f>
        <v>1.1063361674048593</v>
      </c>
      <c r="F29" s="131">
        <f>(F26)/F27</f>
        <v>1.9145873198236354</v>
      </c>
    </row>
    <row r="30" spans="1:11">
      <c r="A30" s="5" t="s">
        <v>215</v>
      </c>
      <c r="B30" s="131">
        <f>B26/(B28)</f>
        <v>0.36494832138170741</v>
      </c>
      <c r="C30" s="131">
        <f t="shared" ref="C30:F30" si="2">C26/(C28)</f>
        <v>0.40192130049875496</v>
      </c>
      <c r="D30" s="131">
        <f t="shared" si="2"/>
        <v>0.42507530957639028</v>
      </c>
      <c r="E30" s="131">
        <f t="shared" si="2"/>
        <v>1.0622641956442949</v>
      </c>
      <c r="F30" s="131">
        <f t="shared" si="2"/>
        <v>1.7498465631521309</v>
      </c>
      <c r="H30" s="117"/>
    </row>
    <row r="31" spans="1:11">
      <c r="A31" s="1"/>
      <c r="B31" s="132"/>
      <c r="C31" s="132"/>
      <c r="D31" s="133"/>
      <c r="E31" s="132"/>
      <c r="F31" s="132"/>
    </row>
    <row r="32" spans="1:11">
      <c r="A32" s="2" t="s">
        <v>126</v>
      </c>
      <c r="B32" s="127"/>
      <c r="C32" s="127"/>
      <c r="D32" s="127"/>
      <c r="E32" s="127"/>
      <c r="F32" s="127"/>
    </row>
    <row r="33" spans="1:8">
      <c r="B33" s="127"/>
      <c r="C33" s="127"/>
      <c r="D33" s="127"/>
      <c r="E33" s="127"/>
      <c r="F33" s="127"/>
    </row>
    <row r="34" spans="1:8">
      <c r="A34" s="1" t="s">
        <v>18</v>
      </c>
      <c r="B34" s="120">
        <v>80.345601900000005</v>
      </c>
      <c r="C34" s="120">
        <v>82.879462130000007</v>
      </c>
      <c r="D34" s="134">
        <v>81.786848280000001</v>
      </c>
      <c r="E34" s="135" t="s">
        <v>125</v>
      </c>
      <c r="F34" s="135" t="s">
        <v>125</v>
      </c>
      <c r="G34" s="9"/>
    </row>
    <row r="35" spans="1:8">
      <c r="A35" s="1" t="s">
        <v>19</v>
      </c>
      <c r="B35" s="120">
        <v>8372.1736965950004</v>
      </c>
      <c r="C35" s="120">
        <v>8612.2781240650038</v>
      </c>
      <c r="D35" s="134">
        <v>8225.8990002450009</v>
      </c>
      <c r="E35" s="135" t="s">
        <v>125</v>
      </c>
      <c r="F35" s="135" t="s">
        <v>125</v>
      </c>
      <c r="G35" s="9"/>
    </row>
    <row r="36" spans="1:8">
      <c r="A36" s="5" t="s">
        <v>188</v>
      </c>
      <c r="B36" s="129">
        <f>B34/B35*4</f>
        <v>3.8386973233809955E-2</v>
      </c>
      <c r="C36" s="129">
        <f>C34/C35*4</f>
        <v>3.8493630110905348E-2</v>
      </c>
      <c r="D36" s="129">
        <f>D34/D35*4</f>
        <v>3.9770412098453459E-2</v>
      </c>
      <c r="E36" s="136" t="s">
        <v>152</v>
      </c>
      <c r="F36" s="136" t="s">
        <v>152</v>
      </c>
    </row>
    <row r="37" spans="1:8">
      <c r="B37" s="137"/>
      <c r="C37" s="132"/>
      <c r="D37" s="132"/>
      <c r="E37" s="132"/>
      <c r="F37" s="132"/>
      <c r="H37" t="s">
        <v>3</v>
      </c>
    </row>
    <row r="38" spans="1:8">
      <c r="A38" s="2" t="s">
        <v>207</v>
      </c>
      <c r="B38" s="127"/>
      <c r="C38" s="127"/>
      <c r="D38" s="127"/>
      <c r="E38" s="127"/>
      <c r="F38" s="127"/>
    </row>
    <row r="39" spans="1:8">
      <c r="B39" s="127"/>
      <c r="C39" s="127"/>
      <c r="D39" s="127"/>
      <c r="E39" s="127"/>
      <c r="F39" s="127"/>
    </row>
    <row r="40" spans="1:8">
      <c r="A40" s="1" t="s">
        <v>89</v>
      </c>
      <c r="B40" s="120">
        <v>10063.57830891</v>
      </c>
      <c r="C40" s="120">
        <v>8951.0762932300004</v>
      </c>
      <c r="D40" s="134">
        <v>8754.7682137499996</v>
      </c>
      <c r="E40" s="135" t="s">
        <v>125</v>
      </c>
      <c r="F40" s="135" t="s">
        <v>125</v>
      </c>
      <c r="G40" s="90"/>
    </row>
    <row r="41" spans="1:8">
      <c r="A41" s="1" t="s">
        <v>29</v>
      </c>
      <c r="B41" s="120">
        <v>8341.1502561900015</v>
      </c>
      <c r="C41" s="120">
        <v>8403.1971369999992</v>
      </c>
      <c r="D41" s="134">
        <v>8361.4143197300018</v>
      </c>
      <c r="E41" s="135" t="s">
        <v>125</v>
      </c>
      <c r="F41" s="135" t="s">
        <v>125</v>
      </c>
      <c r="G41" s="90"/>
    </row>
    <row r="42" spans="1:8">
      <c r="A42" s="5" t="s">
        <v>207</v>
      </c>
      <c r="B42" s="129">
        <f>B40/B41</f>
        <v>1.2064976651681556</v>
      </c>
      <c r="C42" s="129">
        <f t="shared" ref="C42:D42" si="3">C40/C41</f>
        <v>1.0651988936231951</v>
      </c>
      <c r="D42" s="129">
        <f t="shared" si="3"/>
        <v>1.047043942445457</v>
      </c>
      <c r="E42" s="136" t="s">
        <v>152</v>
      </c>
      <c r="F42" s="136" t="s">
        <v>152</v>
      </c>
      <c r="G42" s="90"/>
    </row>
    <row r="43" spans="1:8">
      <c r="B43" s="132"/>
      <c r="C43" s="132"/>
      <c r="D43" s="132"/>
      <c r="E43" s="132"/>
      <c r="F43" s="132"/>
      <c r="G43" s="90"/>
    </row>
    <row r="44" spans="1:8">
      <c r="A44" s="2" t="s">
        <v>208</v>
      </c>
      <c r="B44" s="127"/>
      <c r="C44" s="127"/>
      <c r="D44" s="127"/>
      <c r="E44" s="127"/>
      <c r="F44" s="127"/>
      <c r="G44" s="90"/>
    </row>
    <row r="45" spans="1:8">
      <c r="B45" s="127"/>
      <c r="C45" s="127"/>
      <c r="D45" s="127"/>
      <c r="E45" s="127"/>
      <c r="F45" s="127"/>
    </row>
    <row r="46" spans="1:8">
      <c r="A46" s="1" t="s">
        <v>103</v>
      </c>
      <c r="B46" s="120">
        <v>271.07783323000007</v>
      </c>
      <c r="C46" s="120">
        <v>279.21568263999995</v>
      </c>
      <c r="D46" s="134">
        <v>282.36295503999997</v>
      </c>
      <c r="E46" s="135" t="s">
        <v>125</v>
      </c>
      <c r="F46" s="135" t="s">
        <v>125</v>
      </c>
    </row>
    <row r="47" spans="1:8">
      <c r="A47" s="1" t="s">
        <v>209</v>
      </c>
      <c r="B47" s="120">
        <v>9751.6171655100006</v>
      </c>
      <c r="C47" s="120">
        <v>9591.3447332750093</v>
      </c>
      <c r="D47" s="134">
        <v>9455.2365953749995</v>
      </c>
      <c r="E47" s="135" t="s">
        <v>125</v>
      </c>
      <c r="F47" s="135" t="s">
        <v>125</v>
      </c>
    </row>
    <row r="48" spans="1:8">
      <c r="A48" s="5" t="s">
        <v>208</v>
      </c>
      <c r="B48" s="129">
        <f>(B46/B47)*4</f>
        <v>0.11119297594608676</v>
      </c>
      <c r="C48" s="129">
        <f t="shared" ref="C48:D48" si="4">(C46/C47)*4</f>
        <v>0.11644485331502018</v>
      </c>
      <c r="D48" s="129">
        <f t="shared" si="4"/>
        <v>0.11945251805887838</v>
      </c>
      <c r="E48" s="136" t="s">
        <v>152</v>
      </c>
      <c r="F48" s="136" t="s">
        <v>152</v>
      </c>
    </row>
    <row r="49" spans="1:16">
      <c r="B49" s="132"/>
      <c r="C49" s="132"/>
      <c r="D49" s="132"/>
      <c r="E49" s="132"/>
      <c r="F49" s="132"/>
    </row>
    <row r="50" spans="1:16">
      <c r="A50" s="2" t="s">
        <v>319</v>
      </c>
      <c r="B50" s="127"/>
      <c r="C50" s="127"/>
      <c r="D50" s="127"/>
      <c r="E50" s="127"/>
      <c r="F50" s="127"/>
    </row>
    <row r="51" spans="1:16">
      <c r="A51" s="2"/>
      <c r="B51" s="127"/>
      <c r="C51" s="127"/>
      <c r="D51" s="127"/>
      <c r="E51" s="127"/>
      <c r="F51" s="127"/>
    </row>
    <row r="52" spans="1:16">
      <c r="A52" s="1" t="s">
        <v>316</v>
      </c>
      <c r="B52" s="281">
        <v>6557.3671437064495</v>
      </c>
      <c r="C52" s="281">
        <v>6597</v>
      </c>
      <c r="D52" s="134">
        <v>6825.6000000000013</v>
      </c>
      <c r="E52" s="135" t="s">
        <v>125</v>
      </c>
      <c r="F52" s="135" t="s">
        <v>125</v>
      </c>
    </row>
    <row r="53" spans="1:16">
      <c r="A53" s="1" t="s">
        <v>317</v>
      </c>
      <c r="B53" s="134">
        <v>1003.4306064775686</v>
      </c>
      <c r="C53" s="134">
        <v>1022</v>
      </c>
      <c r="D53" s="134">
        <v>1083.6000000000001</v>
      </c>
      <c r="E53" s="135" t="s">
        <v>125</v>
      </c>
      <c r="F53" s="135" t="s">
        <v>125</v>
      </c>
    </row>
    <row r="54" spans="1:16">
      <c r="A54" s="1" t="s">
        <v>318</v>
      </c>
      <c r="B54" s="134">
        <v>1928.5719531985712</v>
      </c>
      <c r="C54" s="134">
        <v>1850.5</v>
      </c>
      <c r="D54" s="134">
        <v>1060.6000000000001</v>
      </c>
      <c r="E54" s="135" t="s">
        <v>125</v>
      </c>
      <c r="F54" s="135" t="s">
        <v>125</v>
      </c>
    </row>
    <row r="55" spans="1:16">
      <c r="A55" s="1" t="s">
        <v>310</v>
      </c>
      <c r="B55" s="134">
        <v>171.23579909591552</v>
      </c>
      <c r="C55" s="134">
        <v>165.6</v>
      </c>
      <c r="D55" s="134">
        <v>119.8</v>
      </c>
      <c r="E55" s="135" t="s">
        <v>125</v>
      </c>
      <c r="F55" s="135" t="s">
        <v>125</v>
      </c>
    </row>
    <row r="56" spans="1:16">
      <c r="A56" s="1" t="s">
        <v>311</v>
      </c>
      <c r="B56" s="134">
        <v>175.50755529328478</v>
      </c>
      <c r="C56" s="134">
        <v>178</v>
      </c>
      <c r="D56" s="134">
        <v>132.39999999999998</v>
      </c>
      <c r="E56" s="135" t="s">
        <v>125</v>
      </c>
      <c r="F56" s="135" t="s">
        <v>125</v>
      </c>
      <c r="N56" s="279"/>
      <c r="O56" s="279"/>
      <c r="P56" s="279"/>
    </row>
    <row r="57" spans="1:16">
      <c r="A57" s="1" t="s">
        <v>312</v>
      </c>
      <c r="B57" s="134">
        <v>801.50160604005509</v>
      </c>
      <c r="C57" s="134">
        <v>722.6</v>
      </c>
      <c r="D57" s="134">
        <v>356.29999999999995</v>
      </c>
      <c r="E57" s="135"/>
      <c r="F57" s="135"/>
      <c r="N57" s="279"/>
      <c r="O57" s="279"/>
      <c r="P57" s="279"/>
    </row>
    <row r="58" spans="1:16">
      <c r="A58" s="5" t="s">
        <v>313</v>
      </c>
      <c r="B58" s="129">
        <f t="shared" ref="B58:D60" si="5">B55/B52</f>
        <v>2.6113498808780618E-2</v>
      </c>
      <c r="C58" s="129">
        <f t="shared" si="5"/>
        <v>2.5102319236016371E-2</v>
      </c>
      <c r="D58" s="129">
        <f t="shared" si="5"/>
        <v>1.7551570557899666E-2</v>
      </c>
      <c r="E58" s="136" t="s">
        <v>152</v>
      </c>
      <c r="F58" s="136" t="s">
        <v>152</v>
      </c>
      <c r="N58" s="279"/>
      <c r="O58" s="279"/>
      <c r="P58" s="279"/>
    </row>
    <row r="59" spans="1:16">
      <c r="A59" s="5" t="s">
        <v>314</v>
      </c>
      <c r="B59" s="129">
        <f t="shared" si="5"/>
        <v>0.17490751643442939</v>
      </c>
      <c r="C59" s="129">
        <f t="shared" si="5"/>
        <v>0.17416829745596868</v>
      </c>
      <c r="D59" s="129">
        <f t="shared" si="5"/>
        <v>0.12218530823181982</v>
      </c>
      <c r="E59" s="136" t="s">
        <v>152</v>
      </c>
      <c r="F59" s="136" t="s">
        <v>152</v>
      </c>
      <c r="N59" s="279"/>
      <c r="O59" s="279"/>
      <c r="P59" s="279"/>
    </row>
    <row r="60" spans="1:16">
      <c r="A60" s="5" t="s">
        <v>315</v>
      </c>
      <c r="B60" s="129">
        <f t="shared" si="5"/>
        <v>0.41559331230071572</v>
      </c>
      <c r="C60" s="129">
        <f t="shared" si="5"/>
        <v>0.39048905701161851</v>
      </c>
      <c r="D60" s="129">
        <f t="shared" si="5"/>
        <v>0.33594191966811232</v>
      </c>
      <c r="E60" s="136" t="s">
        <v>152</v>
      </c>
      <c r="F60" s="136" t="s">
        <v>152</v>
      </c>
      <c r="N60" s="279"/>
      <c r="O60" s="279"/>
      <c r="P60" s="279"/>
    </row>
    <row r="61" spans="1:16">
      <c r="B61" s="132"/>
      <c r="C61" s="132"/>
      <c r="D61" s="132"/>
      <c r="E61" s="132"/>
      <c r="F61" s="132"/>
      <c r="N61" s="279"/>
      <c r="O61" s="279"/>
      <c r="P61" s="279"/>
    </row>
    <row r="62" spans="1:16">
      <c r="A62" s="2" t="s">
        <v>213</v>
      </c>
      <c r="B62" s="127"/>
      <c r="C62" s="127"/>
      <c r="D62" s="127"/>
      <c r="E62" s="127"/>
      <c r="F62" s="127"/>
      <c r="N62" s="279"/>
      <c r="O62" s="280"/>
      <c r="P62" s="279"/>
    </row>
    <row r="63" spans="1:16">
      <c r="B63" s="127"/>
      <c r="C63" s="127"/>
      <c r="D63" s="127"/>
      <c r="E63" s="127"/>
      <c r="F63" s="127"/>
    </row>
    <row r="64" spans="1:16">
      <c r="A64" s="1" t="s">
        <v>214</v>
      </c>
      <c r="B64" s="120">
        <v>255.39978816999999</v>
      </c>
      <c r="C64" s="120">
        <v>264.73508046000001</v>
      </c>
      <c r="D64" s="134">
        <v>264.70246775999999</v>
      </c>
      <c r="E64" s="135" t="s">
        <v>125</v>
      </c>
      <c r="F64" s="135" t="s">
        <v>125</v>
      </c>
    </row>
    <row r="65" spans="1:7">
      <c r="A65" s="1" t="s">
        <v>19</v>
      </c>
      <c r="B65" s="120">
        <v>7055.2427671270707</v>
      </c>
      <c r="C65" s="120">
        <v>7263.9013446941572</v>
      </c>
      <c r="D65" s="120">
        <v>7130.1052450876368</v>
      </c>
      <c r="E65" s="135" t="s">
        <v>125</v>
      </c>
      <c r="F65" s="135" t="s">
        <v>125</v>
      </c>
    </row>
    <row r="66" spans="1:7">
      <c r="A66" s="5" t="s">
        <v>213</v>
      </c>
      <c r="B66" s="129">
        <f>(B64/B65)*4</f>
        <v>0.14480000000000001</v>
      </c>
      <c r="C66" s="129">
        <f t="shared" ref="C66:D66" si="6">(C64/C65)*4</f>
        <v>0.14578120924143501</v>
      </c>
      <c r="D66" s="129">
        <f t="shared" si="6"/>
        <v>0.148498491206631</v>
      </c>
      <c r="E66" s="136" t="s">
        <v>152</v>
      </c>
      <c r="F66" s="136" t="s">
        <v>152</v>
      </c>
    </row>
    <row r="67" spans="1:7">
      <c r="A67" s="1"/>
      <c r="B67" s="138"/>
      <c r="C67" s="138"/>
      <c r="D67" s="138"/>
      <c r="E67" s="139"/>
      <c r="F67" s="139"/>
    </row>
    <row r="68" spans="1:7">
      <c r="A68" s="2" t="s">
        <v>210</v>
      </c>
      <c r="B68" s="127"/>
      <c r="C68" s="127"/>
      <c r="D68" s="127"/>
      <c r="E68" s="127"/>
      <c r="F68" s="127"/>
      <c r="G68" t="s">
        <v>3</v>
      </c>
    </row>
    <row r="69" spans="1:7">
      <c r="B69" s="127"/>
      <c r="C69" s="127"/>
      <c r="D69" s="127"/>
      <c r="E69" s="127"/>
      <c r="F69" s="127"/>
    </row>
    <row r="70" spans="1:7">
      <c r="A70" s="1" t="s">
        <v>211</v>
      </c>
      <c r="B70" s="120">
        <v>34.724738500000001</v>
      </c>
      <c r="C70" s="120">
        <v>34.289679190000001</v>
      </c>
      <c r="D70" s="134">
        <v>40.466595480000002</v>
      </c>
      <c r="E70" s="135" t="s">
        <v>125</v>
      </c>
      <c r="F70" s="135" t="s">
        <v>125</v>
      </c>
    </row>
    <row r="71" spans="1:7">
      <c r="A71" s="1" t="s">
        <v>212</v>
      </c>
      <c r="B71" s="120">
        <v>763.18106593406594</v>
      </c>
      <c r="C71" s="120">
        <v>751.27247802752788</v>
      </c>
      <c r="D71" s="120">
        <v>795.9660563445218</v>
      </c>
      <c r="E71" s="135" t="s">
        <v>125</v>
      </c>
      <c r="F71" s="135" t="s">
        <v>125</v>
      </c>
    </row>
    <row r="72" spans="1:7">
      <c r="A72" s="5" t="s">
        <v>210</v>
      </c>
      <c r="B72" s="129">
        <f>(B70/B71)*4</f>
        <v>0.182</v>
      </c>
      <c r="C72" s="129">
        <f t="shared" ref="C72:D72" si="7">(C70/C71)*4</f>
        <v>0.18256853641186399</v>
      </c>
      <c r="D72" s="129">
        <f t="shared" si="7"/>
        <v>0.203358397798233</v>
      </c>
      <c r="E72" s="136" t="s">
        <v>152</v>
      </c>
      <c r="F72" s="136" t="s">
        <v>152</v>
      </c>
    </row>
    <row r="73" spans="1:7">
      <c r="B73" s="140"/>
      <c r="C73" s="140"/>
      <c r="D73" s="140"/>
      <c r="E73" s="132"/>
      <c r="F73" s="132"/>
    </row>
    <row r="74" spans="1:7">
      <c r="A74" s="2" t="s">
        <v>217</v>
      </c>
      <c r="B74" s="127"/>
      <c r="C74" s="127"/>
      <c r="D74" s="127"/>
      <c r="E74" s="127"/>
      <c r="F74" s="127"/>
    </row>
    <row r="75" spans="1:7">
      <c r="B75" s="127"/>
      <c r="C75" s="127"/>
      <c r="D75" s="127"/>
      <c r="E75" s="127"/>
      <c r="F75" s="127"/>
    </row>
    <row r="76" spans="1:7">
      <c r="A76" s="1" t="s">
        <v>223</v>
      </c>
      <c r="B76" s="120">
        <v>29.201982300000001</v>
      </c>
      <c r="C76" s="120">
        <v>27.43699591</v>
      </c>
      <c r="D76" s="134">
        <v>35.141312739999996</v>
      </c>
      <c r="E76" s="135" t="s">
        <v>125</v>
      </c>
      <c r="F76" s="135" t="s">
        <v>125</v>
      </c>
    </row>
    <row r="77" spans="1:7">
      <c r="A77" s="1" t="s">
        <v>219</v>
      </c>
      <c r="B77" s="120">
        <v>9496.5796097560979</v>
      </c>
      <c r="C77" s="120">
        <v>8653.9280295107856</v>
      </c>
      <c r="D77" s="120">
        <v>8995.0187260001621</v>
      </c>
      <c r="E77" s="135" t="s">
        <v>125</v>
      </c>
      <c r="F77" s="135" t="s">
        <v>125</v>
      </c>
    </row>
    <row r="78" spans="1:7">
      <c r="A78" s="5" t="s">
        <v>217</v>
      </c>
      <c r="B78" s="129">
        <f>(B76/B77)*4</f>
        <v>1.23E-2</v>
      </c>
      <c r="C78" s="129">
        <f t="shared" ref="C78:D78" si="8">(C76/C77)*4</f>
        <v>1.26818692350743E-2</v>
      </c>
      <c r="D78" s="129">
        <f t="shared" si="8"/>
        <v>1.5627010375608801E-2</v>
      </c>
      <c r="E78" s="136" t="s">
        <v>152</v>
      </c>
      <c r="F78" s="136" t="s">
        <v>152</v>
      </c>
    </row>
    <row r="79" spans="1:7">
      <c r="B79" s="140"/>
      <c r="C79" s="140"/>
      <c r="D79" s="140"/>
      <c r="E79" s="132"/>
      <c r="F79" s="132"/>
    </row>
    <row r="80" spans="1:7">
      <c r="A80" s="2" t="s">
        <v>218</v>
      </c>
      <c r="B80" s="127"/>
      <c r="C80" s="127"/>
      <c r="D80" s="127"/>
      <c r="E80" s="127"/>
      <c r="F80" s="127"/>
    </row>
    <row r="81" spans="1:6">
      <c r="B81" s="127"/>
      <c r="C81" s="127"/>
      <c r="D81" s="127"/>
      <c r="E81" s="127"/>
      <c r="F81" s="127"/>
    </row>
    <row r="82" spans="1:6">
      <c r="A82" t="s">
        <v>97</v>
      </c>
      <c r="B82" s="120">
        <v>3.7651399999999997E-3</v>
      </c>
      <c r="C82" s="120">
        <v>3.3006899999999998E-3</v>
      </c>
      <c r="D82" s="134">
        <v>4.4633516899999996</v>
      </c>
      <c r="E82" s="135" t="s">
        <v>125</v>
      </c>
      <c r="F82" s="135" t="s">
        <v>125</v>
      </c>
    </row>
    <row r="83" spans="1:6">
      <c r="A83" t="s">
        <v>220</v>
      </c>
      <c r="B83" s="120">
        <v>8.9283810000000005E-2</v>
      </c>
      <c r="C83" s="120">
        <v>-9.6922079999999994E-2</v>
      </c>
      <c r="D83" s="134">
        <v>8.0640249999999997E-2</v>
      </c>
      <c r="E83" s="135" t="s">
        <v>125</v>
      </c>
      <c r="F83" s="135" t="s">
        <v>125</v>
      </c>
    </row>
    <row r="84" spans="1:6">
      <c r="A84" s="1" t="s">
        <v>221</v>
      </c>
      <c r="B84" s="120">
        <v>0.8687942999999998</v>
      </c>
      <c r="C84" s="120">
        <v>7.3843594199999991</v>
      </c>
      <c r="D84" s="134">
        <v>4.0648415799999995</v>
      </c>
      <c r="E84" s="135" t="s">
        <v>125</v>
      </c>
      <c r="F84" s="135" t="s">
        <v>125</v>
      </c>
    </row>
    <row r="85" spans="1:6">
      <c r="A85" s="1" t="s">
        <v>222</v>
      </c>
      <c r="B85" s="120">
        <v>3497.6118181818174</v>
      </c>
      <c r="C85" s="120">
        <v>2329.6419573735952</v>
      </c>
      <c r="D85" s="120">
        <v>2665.8980744070491</v>
      </c>
      <c r="E85" s="135" t="s">
        <v>125</v>
      </c>
      <c r="F85" s="135" t="s">
        <v>125</v>
      </c>
    </row>
    <row r="86" spans="1:6">
      <c r="A86" s="5" t="s">
        <v>218</v>
      </c>
      <c r="B86" s="129">
        <f>(SUM(B82:B84)/B85)*4</f>
        <v>1.1000000000000001E-3</v>
      </c>
      <c r="C86" s="129">
        <f t="shared" ref="C86:D86" si="9">(SUM(C82:C84)/C85)*4</f>
        <v>1.2518212091646001E-2</v>
      </c>
      <c r="D86" s="129">
        <f t="shared" si="9"/>
        <v>1.29169732371179E-2</v>
      </c>
      <c r="E86" s="136" t="s">
        <v>152</v>
      </c>
      <c r="F86" s="136" t="s">
        <v>152</v>
      </c>
    </row>
    <row r="87" spans="1:6">
      <c r="B87" s="119"/>
      <c r="C87" s="119"/>
      <c r="D87" s="119"/>
    </row>
    <row r="93" spans="1:6">
      <c r="B93" t="s">
        <v>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1</vt:i4>
      </vt:variant>
    </vt:vector>
  </HeadingPairs>
  <TitlesOfParts>
    <vt:vector size="5" baseType="lpstr">
      <vt:lpstr>P&amp;L_BS</vt:lpstr>
      <vt:lpstr>Cash flow</vt:lpstr>
      <vt:lpstr>Notes</vt:lpstr>
      <vt:lpstr>APM</vt:lpstr>
      <vt:lpstr>Notes!Utskriftsområde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Jørgen Wiig</dc:creator>
  <cp:lastModifiedBy>Jørgen Wiig</cp:lastModifiedBy>
  <dcterms:created xsi:type="dcterms:W3CDTF">2019-10-16T12:44:36Z</dcterms:created>
  <dcterms:modified xsi:type="dcterms:W3CDTF">2020-11-10T09:53:11Z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8fa6ad9-5cb7-4a2f-bc82-88065eb006c7_Enabled">
    <vt:lpwstr>True</vt:lpwstr>
  </property>
  <property fmtid="{D5CDD505-2E9C-101B-9397-08002B2CF9AE}" pid="3" name="MSIP_Label_a8fa6ad9-5cb7-4a2f-bc82-88065eb006c7_SiteId">
    <vt:lpwstr>633b4369-77b3-495b-a4b4-eca8484ef39f</vt:lpwstr>
  </property>
  <property fmtid="{D5CDD505-2E9C-101B-9397-08002B2CF9AE}" pid="4" name="MSIP_Label_a8fa6ad9-5cb7-4a2f-bc82-88065eb006c7_Owner">
    <vt:lpwstr>jorgen.wiig@komplettbank.no</vt:lpwstr>
  </property>
  <property fmtid="{D5CDD505-2E9C-101B-9397-08002B2CF9AE}" pid="5" name="MSIP_Label_a8fa6ad9-5cb7-4a2f-bc82-88065eb006c7_SetDate">
    <vt:lpwstr>2019-10-17T12:44:34.3214911Z</vt:lpwstr>
  </property>
  <property fmtid="{D5CDD505-2E9C-101B-9397-08002B2CF9AE}" pid="6" name="MSIP_Label_a8fa6ad9-5cb7-4a2f-bc82-88065eb006c7_Name">
    <vt:lpwstr>Confidential</vt:lpwstr>
  </property>
  <property fmtid="{D5CDD505-2E9C-101B-9397-08002B2CF9AE}" pid="7" name="MSIP_Label_a8fa6ad9-5cb7-4a2f-bc82-88065eb006c7_Application">
    <vt:lpwstr>Microsoft Azure Information Protection</vt:lpwstr>
  </property>
  <property fmtid="{D5CDD505-2E9C-101B-9397-08002B2CF9AE}" pid="8" name="MSIP_Label_a8fa6ad9-5cb7-4a2f-bc82-88065eb006c7_ActionId">
    <vt:lpwstr>2b07dd38-7ebc-4f8b-8ebe-44908439e476</vt:lpwstr>
  </property>
  <property fmtid="{D5CDD505-2E9C-101B-9397-08002B2CF9AE}" pid="9" name="MSIP_Label_a8fa6ad9-5cb7-4a2f-bc82-88065eb006c7_Extended_MSFT_Method">
    <vt:lpwstr>Automatic</vt:lpwstr>
  </property>
  <property fmtid="{D5CDD505-2E9C-101B-9397-08002B2CF9AE}" pid="10" name="MSIP_Label_bfb40de2-331a-4e28-8da9-53205678c981_Enabled">
    <vt:lpwstr>True</vt:lpwstr>
  </property>
  <property fmtid="{D5CDD505-2E9C-101B-9397-08002B2CF9AE}" pid="11" name="MSIP_Label_bfb40de2-331a-4e28-8da9-53205678c981_SiteId">
    <vt:lpwstr>633b4369-77b3-495b-a4b4-eca8484ef39f</vt:lpwstr>
  </property>
  <property fmtid="{D5CDD505-2E9C-101B-9397-08002B2CF9AE}" pid="12" name="MSIP_Label_bfb40de2-331a-4e28-8da9-53205678c981_SetDate">
    <vt:lpwstr>2019-10-17T12:44:34.3214911Z</vt:lpwstr>
  </property>
  <property fmtid="{D5CDD505-2E9C-101B-9397-08002B2CF9AE}" pid="13" name="MSIP_Label_bfb40de2-331a-4e28-8da9-53205678c981_Name">
    <vt:lpwstr>Social Security Number</vt:lpwstr>
  </property>
  <property fmtid="{D5CDD505-2E9C-101B-9397-08002B2CF9AE}" pid="14" name="MSIP_Label_bfb40de2-331a-4e28-8da9-53205678c981_ActionId">
    <vt:lpwstr>2b07dd38-7ebc-4f8b-8ebe-44908439e476</vt:lpwstr>
  </property>
  <property fmtid="{D5CDD505-2E9C-101B-9397-08002B2CF9AE}" pid="15" name="MSIP_Label_bfb40de2-331a-4e28-8da9-53205678c981_Extended_MSFT_Method">
    <vt:lpwstr>Automatic</vt:lpwstr>
  </property>
  <property fmtid="{D5CDD505-2E9C-101B-9397-08002B2CF9AE}" pid="16" name="Sensitivity">
    <vt:lpwstr>Confidential Social Security Number</vt:lpwstr>
  </property>
</Properties>
</file>